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F10" i="6"/>
  <c r="D58" i="6" l="1"/>
  <c r="C35" i="5" l="1"/>
  <c r="B35" i="5"/>
  <c r="D36" i="5"/>
  <c r="B41" i="5" l="1"/>
  <c r="D15" i="5" l="1"/>
  <c r="D34" i="5"/>
  <c r="C137" i="6" l="1"/>
  <c r="Q129" i="24" s="1"/>
  <c r="D137" i="6"/>
  <c r="E137" i="6"/>
  <c r="S129" i="24" s="1"/>
  <c r="F137" i="6"/>
  <c r="B137" i="6"/>
  <c r="P129" i="24" s="1"/>
  <c r="C62" i="6"/>
  <c r="D62" i="6"/>
  <c r="E62" i="6"/>
  <c r="F62" i="6"/>
  <c r="B62" i="6"/>
  <c r="B8" i="10"/>
  <c r="C6" i="23"/>
  <c r="C7" i="23" s="1"/>
  <c r="B9" i="1"/>
  <c r="P4" i="15" s="1"/>
  <c r="H25" i="23"/>
  <c r="G25" i="23"/>
  <c r="F25" i="23"/>
  <c r="E25" i="23"/>
  <c r="D25" i="23"/>
  <c r="G30" i="9"/>
  <c r="G31" i="9"/>
  <c r="G29" i="9"/>
  <c r="G28" i="9" s="1"/>
  <c r="G26" i="9"/>
  <c r="U18" i="27" s="1"/>
  <c r="G27" i="9"/>
  <c r="U19" i="27" s="1"/>
  <c r="G25" i="9"/>
  <c r="G24" i="9" s="1"/>
  <c r="U16" i="27" s="1"/>
  <c r="G23" i="9"/>
  <c r="U15" i="27" s="1"/>
  <c r="G22" i="9"/>
  <c r="G19" i="9"/>
  <c r="U12" i="27" s="1"/>
  <c r="G18" i="9"/>
  <c r="U11" i="27" s="1"/>
  <c r="G17" i="9"/>
  <c r="G14" i="9"/>
  <c r="U7" i="27" s="1"/>
  <c r="G15" i="9"/>
  <c r="G13" i="9"/>
  <c r="G12" i="9" s="1"/>
  <c r="U5" i="27" s="1"/>
  <c r="G11" i="9"/>
  <c r="G10" i="9"/>
  <c r="U3" i="27" s="1"/>
  <c r="G73" i="8"/>
  <c r="G74" i="8"/>
  <c r="U66" i="26" s="1"/>
  <c r="G75" i="8"/>
  <c r="G72" i="8"/>
  <c r="G71" i="8" s="1"/>
  <c r="G63" i="8"/>
  <c r="G64" i="8"/>
  <c r="G65" i="8"/>
  <c r="G66" i="8"/>
  <c r="G67" i="8"/>
  <c r="G68" i="8"/>
  <c r="G69" i="8"/>
  <c r="G70" i="8"/>
  <c r="G62" i="8"/>
  <c r="U54" i="26" s="1"/>
  <c r="G55" i="8"/>
  <c r="U47" i="26" s="1"/>
  <c r="G56" i="8"/>
  <c r="G57" i="8"/>
  <c r="G58" i="8"/>
  <c r="U50" i="26" s="1"/>
  <c r="G59" i="8"/>
  <c r="U51" i="26" s="1"/>
  <c r="G60" i="8"/>
  <c r="U52" i="26" s="1"/>
  <c r="G54" i="8"/>
  <c r="G46" i="8"/>
  <c r="U38" i="26" s="1"/>
  <c r="G47" i="8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U4" i="26" s="1"/>
  <c r="G12" i="8"/>
  <c r="G10" i="8" s="1"/>
  <c r="U3" i="26" s="1"/>
  <c r="G13" i="8"/>
  <c r="U6" i="26" s="1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U16" i="26" s="1"/>
  <c r="G24" i="8"/>
  <c r="G25" i="8"/>
  <c r="U18" i="26" s="1"/>
  <c r="G26" i="8"/>
  <c r="G19" i="8"/>
  <c r="U12" i="26" s="1"/>
  <c r="G28" i="8"/>
  <c r="G27" i="8" s="1"/>
  <c r="U20" i="26" s="1"/>
  <c r="G29" i="8"/>
  <c r="U22" i="26" s="1"/>
  <c r="G30" i="8"/>
  <c r="U23" i="26" s="1"/>
  <c r="G31" i="8"/>
  <c r="U24" i="26" s="1"/>
  <c r="G32" i="8"/>
  <c r="G33" i="8"/>
  <c r="U26" i="26" s="1"/>
  <c r="G34" i="8"/>
  <c r="U27" i="26" s="1"/>
  <c r="G35" i="8"/>
  <c r="U28" i="26" s="1"/>
  <c r="G36" i="8"/>
  <c r="G21" i="7"/>
  <c r="G19" i="7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G9" i="7" s="1"/>
  <c r="U2" i="25" s="1"/>
  <c r="B10" i="6"/>
  <c r="P3" i="24" s="1"/>
  <c r="B18" i="6"/>
  <c r="B28" i="6"/>
  <c r="P21" i="24" s="1"/>
  <c r="B38" i="6"/>
  <c r="B48" i="6"/>
  <c r="P41" i="24" s="1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U139" i="24" s="1"/>
  <c r="G139" i="6"/>
  <c r="G140" i="6"/>
  <c r="G141" i="6"/>
  <c r="G142" i="6"/>
  <c r="G143" i="6"/>
  <c r="G144" i="6"/>
  <c r="G145" i="6"/>
  <c r="G138" i="6"/>
  <c r="G137" i="6" s="1"/>
  <c r="U129" i="24" s="1"/>
  <c r="G135" i="6"/>
  <c r="U127" i="24" s="1"/>
  <c r="G136" i="6"/>
  <c r="G134" i="6"/>
  <c r="G133" i="6" s="1"/>
  <c r="U125" i="24" s="1"/>
  <c r="G125" i="6"/>
  <c r="G126" i="6"/>
  <c r="G123" i="6" s="1"/>
  <c r="U115" i="24" s="1"/>
  <c r="G127" i="6"/>
  <c r="G128" i="6"/>
  <c r="U120" i="24" s="1"/>
  <c r="G129" i="6"/>
  <c r="G130" i="6"/>
  <c r="U122" i="24" s="1"/>
  <c r="G131" i="6"/>
  <c r="G132" i="6"/>
  <c r="U124" i="24" s="1"/>
  <c r="G124" i="6"/>
  <c r="G115" i="6"/>
  <c r="G116" i="6"/>
  <c r="U108" i="24" s="1"/>
  <c r="G117" i="6"/>
  <c r="G118" i="6"/>
  <c r="U110" i="24" s="1"/>
  <c r="G119" i="6"/>
  <c r="G120" i="6"/>
  <c r="U112" i="24" s="1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U86" i="24" s="1"/>
  <c r="G87" i="6"/>
  <c r="G88" i="6"/>
  <c r="U80" i="24" s="1"/>
  <c r="G89" i="6"/>
  <c r="G90" i="6"/>
  <c r="G91" i="6"/>
  <c r="G92" i="6"/>
  <c r="G86" i="6"/>
  <c r="G77" i="6"/>
  <c r="G78" i="6"/>
  <c r="G79" i="6"/>
  <c r="G80" i="6"/>
  <c r="G81" i="6"/>
  <c r="G82" i="6"/>
  <c r="G76" i="6"/>
  <c r="U69" i="24" s="1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U52" i="24" s="1"/>
  <c r="G50" i="6"/>
  <c r="G51" i="6"/>
  <c r="U44" i="24" s="1"/>
  <c r="G52" i="6"/>
  <c r="U45" i="24" s="1"/>
  <c r="G53" i="6"/>
  <c r="U46" i="24" s="1"/>
  <c r="G54" i="6"/>
  <c r="G55" i="6"/>
  <c r="G56" i="6"/>
  <c r="U49" i="24" s="1"/>
  <c r="G57" i="6"/>
  <c r="U50" i="24" s="1"/>
  <c r="G49" i="6"/>
  <c r="U42" i="24" s="1"/>
  <c r="G40" i="6"/>
  <c r="U33" i="24" s="1"/>
  <c r="G41" i="6"/>
  <c r="U34" i="24" s="1"/>
  <c r="G42" i="6"/>
  <c r="U35" i="24" s="1"/>
  <c r="G43" i="6"/>
  <c r="U36" i="24" s="1"/>
  <c r="G44" i="6"/>
  <c r="U37" i="24" s="1"/>
  <c r="G45" i="6"/>
  <c r="U38" i="24" s="1"/>
  <c r="G46" i="6"/>
  <c r="U39" i="24" s="1"/>
  <c r="G47" i="6"/>
  <c r="U40" i="24" s="1"/>
  <c r="G39" i="6"/>
  <c r="G30" i="6"/>
  <c r="U23" i="24" s="1"/>
  <c r="G31" i="6"/>
  <c r="U24" i="24" s="1"/>
  <c r="G32" i="6"/>
  <c r="G33" i="6"/>
  <c r="U26" i="24" s="1"/>
  <c r="G34" i="6"/>
  <c r="G35" i="6"/>
  <c r="U28" i="24" s="1"/>
  <c r="G36" i="6"/>
  <c r="G37" i="6"/>
  <c r="U30" i="24" s="1"/>
  <c r="G29" i="6"/>
  <c r="U22" i="24" s="1"/>
  <c r="G20" i="6"/>
  <c r="U13" i="24" s="1"/>
  <c r="G21" i="6"/>
  <c r="U14" i="24" s="1"/>
  <c r="G22" i="6"/>
  <c r="U15" i="24" s="1"/>
  <c r="G23" i="6"/>
  <c r="U16" i="24" s="1"/>
  <c r="G24" i="6"/>
  <c r="U17" i="24" s="1"/>
  <c r="G25" i="6"/>
  <c r="U18" i="24" s="1"/>
  <c r="G26" i="6"/>
  <c r="U19" i="24" s="1"/>
  <c r="G27" i="6"/>
  <c r="U20" i="24" s="1"/>
  <c r="G19" i="6"/>
  <c r="U12" i="24" s="1"/>
  <c r="G11" i="6"/>
  <c r="U4" i="24" s="1"/>
  <c r="B7" i="13"/>
  <c r="B29" i="13" s="1"/>
  <c r="P22" i="31" s="1"/>
  <c r="G12" i="6"/>
  <c r="U5" i="24" s="1"/>
  <c r="G13" i="6"/>
  <c r="U6" i="24" s="1"/>
  <c r="G14" i="6"/>
  <c r="G15" i="6"/>
  <c r="U8" i="24" s="1"/>
  <c r="G16" i="6"/>
  <c r="U9" i="24" s="1"/>
  <c r="G17" i="6"/>
  <c r="U10" i="24" s="1"/>
  <c r="G9" i="5"/>
  <c r="G10" i="5"/>
  <c r="G11" i="5"/>
  <c r="G12" i="5"/>
  <c r="G13" i="5"/>
  <c r="G14" i="5"/>
  <c r="G15" i="5"/>
  <c r="U9" i="20" s="1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U28" i="20" s="1"/>
  <c r="G36" i="5"/>
  <c r="G35" i="5" s="1"/>
  <c r="U29" i="20" s="1"/>
  <c r="G38" i="5"/>
  <c r="U32" i="20" s="1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F29" i="13" s="1"/>
  <c r="T22" i="31" s="1"/>
  <c r="G7" i="13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E31" i="12" s="1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E8" i="11"/>
  <c r="E30" i="11" s="1"/>
  <c r="S22" i="29" s="1"/>
  <c r="F8" i="1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F29" i="10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D9" i="9" s="1"/>
  <c r="R2" i="27" s="1"/>
  <c r="E12" i="9"/>
  <c r="E16" i="9"/>
  <c r="E9" i="9" s="1"/>
  <c r="S2" i="27" s="1"/>
  <c r="F12" i="9"/>
  <c r="F16" i="9"/>
  <c r="F9" i="9" s="1"/>
  <c r="T2" i="27" s="1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S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8" i="9"/>
  <c r="C21" i="9"/>
  <c r="Q13" i="27" s="1"/>
  <c r="R16" i="27"/>
  <c r="D28" i="9"/>
  <c r="D21" i="9" s="1"/>
  <c r="R13" i="27" s="1"/>
  <c r="E28" i="9"/>
  <c r="E21" i="9" s="1"/>
  <c r="S13" i="27" s="1"/>
  <c r="T16" i="27"/>
  <c r="F28" i="9"/>
  <c r="F21" i="9"/>
  <c r="T13" i="27" s="1"/>
  <c r="Q14" i="27"/>
  <c r="R14" i="27"/>
  <c r="S14" i="27"/>
  <c r="T14" i="27"/>
  <c r="U14" i="27"/>
  <c r="Q15" i="27"/>
  <c r="R15" i="27"/>
  <c r="S15" i="27"/>
  <c r="T15" i="27"/>
  <c r="Q16" i="27"/>
  <c r="S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Q20" i="27"/>
  <c r="R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9" i="8" s="1"/>
  <c r="Q2" i="26" s="1"/>
  <c r="C27" i="8"/>
  <c r="Q20" i="26" s="1"/>
  <c r="C37" i="8"/>
  <c r="D10" i="8"/>
  <c r="R3" i="26" s="1"/>
  <c r="D19" i="8"/>
  <c r="D27" i="8"/>
  <c r="D37" i="8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2" i="26"/>
  <c r="R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R30" i="26"/>
  <c r="T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C61" i="8"/>
  <c r="C71" i="8"/>
  <c r="C43" i="8"/>
  <c r="Q35" i="26" s="1"/>
  <c r="D44" i="8"/>
  <c r="D53" i="8"/>
  <c r="D61" i="8"/>
  <c r="R53" i="26" s="1"/>
  <c r="D71" i="8"/>
  <c r="R63" i="26" s="1"/>
  <c r="E44" i="8"/>
  <c r="S36" i="26" s="1"/>
  <c r="E53" i="8"/>
  <c r="E61" i="8"/>
  <c r="E71" i="8"/>
  <c r="E43" i="8" s="1"/>
  <c r="S35" i="26" s="1"/>
  <c r="F44" i="8"/>
  <c r="F53" i="8"/>
  <c r="F61" i="8"/>
  <c r="T53" i="26" s="1"/>
  <c r="F71" i="8"/>
  <c r="G44" i="8"/>
  <c r="G61" i="8"/>
  <c r="U53" i="26" s="1"/>
  <c r="R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Q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B53" i="8"/>
  <c r="B61" i="8"/>
  <c r="B71" i="8"/>
  <c r="P63" i="26" s="1"/>
  <c r="B10" i="8"/>
  <c r="P3" i="26" s="1"/>
  <c r="B19" i="8"/>
  <c r="B9" i="8" s="1"/>
  <c r="P2" i="26" s="1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E9" i="7"/>
  <c r="S2" i="25" s="1"/>
  <c r="E19" i="7"/>
  <c r="D9" i="7"/>
  <c r="R2" i="25" s="1"/>
  <c r="D19" i="7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C103" i="6"/>
  <c r="Q95" i="24" s="1"/>
  <c r="C113" i="6"/>
  <c r="C123" i="6"/>
  <c r="C133" i="6"/>
  <c r="C146" i="6"/>
  <c r="Q138" i="24" s="1"/>
  <c r="C150" i="6"/>
  <c r="D85" i="6"/>
  <c r="R77" i="24" s="1"/>
  <c r="D93" i="6"/>
  <c r="D103" i="6"/>
  <c r="R95" i="24" s="1"/>
  <c r="D113" i="6"/>
  <c r="D123" i="6"/>
  <c r="R115" i="24" s="1"/>
  <c r="D133" i="6"/>
  <c r="D146" i="6"/>
  <c r="D150" i="6"/>
  <c r="E85" i="6"/>
  <c r="S77" i="24" s="1"/>
  <c r="E93" i="6"/>
  <c r="E103" i="6"/>
  <c r="E113" i="6"/>
  <c r="E123" i="6"/>
  <c r="S115" i="24" s="1"/>
  <c r="E133" i="6"/>
  <c r="E146" i="6"/>
  <c r="S138" i="24" s="1"/>
  <c r="E150" i="6"/>
  <c r="F85" i="6"/>
  <c r="T77" i="24" s="1"/>
  <c r="F93" i="6"/>
  <c r="F103" i="6"/>
  <c r="T95" i="24" s="1"/>
  <c r="F113" i="6"/>
  <c r="F123" i="6"/>
  <c r="T115" i="24" s="1"/>
  <c r="F133" i="6"/>
  <c r="F146" i="6"/>
  <c r="F150" i="6"/>
  <c r="F84" i="6"/>
  <c r="T76" i="24" s="1"/>
  <c r="G93" i="6"/>
  <c r="G103" i="6"/>
  <c r="U95" i="24" s="1"/>
  <c r="G113" i="6"/>
  <c r="G146" i="6"/>
  <c r="U138" i="24" s="1"/>
  <c r="G150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Q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Q31" i="24" s="1"/>
  <c r="C48" i="6"/>
  <c r="Q41" i="24" s="1"/>
  <c r="C58" i="6"/>
  <c r="C71" i="6"/>
  <c r="C75" i="6"/>
  <c r="Q68" i="24" s="1"/>
  <c r="D10" i="6"/>
  <c r="R3" i="24" s="1"/>
  <c r="D18" i="6"/>
  <c r="R11" i="24" s="1"/>
  <c r="D28" i="6"/>
  <c r="R21" i="24" s="1"/>
  <c r="D38" i="6"/>
  <c r="R31" i="24" s="1"/>
  <c r="D48" i="6"/>
  <c r="R41" i="24" s="1"/>
  <c r="D71" i="6"/>
  <c r="D75" i="6"/>
  <c r="E18" i="6"/>
  <c r="S11" i="24" s="1"/>
  <c r="E28" i="6"/>
  <c r="S21" i="24" s="1"/>
  <c r="E38" i="6"/>
  <c r="S31" i="24" s="1"/>
  <c r="E48" i="6"/>
  <c r="S41" i="24" s="1"/>
  <c r="E58" i="6"/>
  <c r="E71" i="6"/>
  <c r="E75" i="6"/>
  <c r="S68" i="24" s="1"/>
  <c r="T3" i="24"/>
  <c r="F18" i="6"/>
  <c r="T11" i="24" s="1"/>
  <c r="F28" i="6"/>
  <c r="T21" i="24" s="1"/>
  <c r="F38" i="6"/>
  <c r="F48" i="6"/>
  <c r="T41" i="24" s="1"/>
  <c r="F58" i="6"/>
  <c r="F71" i="6"/>
  <c r="F75" i="6"/>
  <c r="G58" i="6"/>
  <c r="G71" i="6"/>
  <c r="G75" i="6"/>
  <c r="U68" i="24" s="1"/>
  <c r="B85" i="6"/>
  <c r="P77" i="24" s="1"/>
  <c r="B93" i="6"/>
  <c r="B103" i="6"/>
  <c r="P95" i="24" s="1"/>
  <c r="B113" i="6"/>
  <c r="B123" i="6"/>
  <c r="P115" i="24" s="1"/>
  <c r="B133" i="6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Q10" i="24"/>
  <c r="R10" i="24"/>
  <c r="S10" i="24"/>
  <c r="T10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T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1" i="24"/>
  <c r="R51" i="24"/>
  <c r="S51" i="24"/>
  <c r="T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33" i="20"/>
  <c r="G46" i="5"/>
  <c r="G47" i="5"/>
  <c r="G48" i="5"/>
  <c r="U40" i="20" s="1"/>
  <c r="G49" i="5"/>
  <c r="U41" i="20" s="1"/>
  <c r="G50" i="5"/>
  <c r="G51" i="5"/>
  <c r="U43" i="20" s="1"/>
  <c r="G52" i="5"/>
  <c r="U44" i="20" s="1"/>
  <c r="G53" i="5"/>
  <c r="U45" i="20" s="1"/>
  <c r="U38" i="20"/>
  <c r="U42" i="20"/>
  <c r="G55" i="5"/>
  <c r="G56" i="5"/>
  <c r="G57" i="5"/>
  <c r="G58" i="5"/>
  <c r="U47" i="20"/>
  <c r="U48" i="20"/>
  <c r="U49" i="20"/>
  <c r="U50" i="20"/>
  <c r="G60" i="5"/>
  <c r="G61" i="5"/>
  <c r="U52" i="20"/>
  <c r="G62" i="5"/>
  <c r="U54" i="20" s="1"/>
  <c r="G63" i="5"/>
  <c r="U55" i="20" s="1"/>
  <c r="G68" i="5"/>
  <c r="G67" i="5"/>
  <c r="U57" i="20" s="1"/>
  <c r="U58" i="20"/>
  <c r="G73" i="5"/>
  <c r="U60" i="20" s="1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9" i="20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B6" i="10"/>
  <c r="G5" i="13"/>
  <c r="G5" i="12"/>
  <c r="C11" i="23"/>
  <c r="A2" i="13" s="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K8" i="3"/>
  <c r="Y3" i="17" s="1"/>
  <c r="J8" i="3"/>
  <c r="X3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B63" i="4"/>
  <c r="B72" i="4" s="1"/>
  <c r="B74" i="4" s="1"/>
  <c r="P39" i="18" s="1"/>
  <c r="B55" i="4"/>
  <c r="B53" i="4"/>
  <c r="P30" i="18" s="1"/>
  <c r="B49" i="4"/>
  <c r="P27" i="18" s="1"/>
  <c r="B48" i="4"/>
  <c r="B37" i="4"/>
  <c r="B44" i="4"/>
  <c r="B11" i="4" s="1"/>
  <c r="P5" i="18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7" i="15"/>
  <c r="Q118" i="15"/>
  <c r="E9" i="1"/>
  <c r="E19" i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R36" i="18" s="1"/>
  <c r="C64" i="4"/>
  <c r="D64" i="4"/>
  <c r="D72" i="4" s="1"/>
  <c r="R38" i="18" s="1"/>
  <c r="C63" i="4"/>
  <c r="C72" i="4" s="1"/>
  <c r="Q38" i="18" s="1"/>
  <c r="D63" i="4"/>
  <c r="R32" i="18" s="1"/>
  <c r="C48" i="4"/>
  <c r="Q26" i="18" s="1"/>
  <c r="C55" i="4"/>
  <c r="D55" i="4"/>
  <c r="R31" i="18" s="1"/>
  <c r="C53" i="4"/>
  <c r="Q30" i="18" s="1"/>
  <c r="D53" i="4"/>
  <c r="D48" i="4"/>
  <c r="R26" i="18" s="1"/>
  <c r="C49" i="4"/>
  <c r="D49" i="4"/>
  <c r="R27" i="18" s="1"/>
  <c r="C29" i="4"/>
  <c r="Q15" i="18" s="1"/>
  <c r="D29" i="4"/>
  <c r="C40" i="4"/>
  <c r="Q22" i="18" s="1"/>
  <c r="D40" i="4"/>
  <c r="C37" i="4"/>
  <c r="Q19" i="18" s="1"/>
  <c r="D37" i="4"/>
  <c r="R19" i="18" s="1"/>
  <c r="C17" i="4"/>
  <c r="Q9" i="18" s="1"/>
  <c r="C13" i="4"/>
  <c r="Q6" i="18" s="1"/>
  <c r="D13" i="4"/>
  <c r="R6" i="18" s="1"/>
  <c r="C13" i="2"/>
  <c r="D13" i="2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/>
  <c r="D9" i="2"/>
  <c r="R4" i="16" s="1"/>
  <c r="E9" i="2"/>
  <c r="S4" i="16"/>
  <c r="F9" i="2"/>
  <c r="T4" i="16"/>
  <c r="G9" i="2"/>
  <c r="U4" i="16" s="1"/>
  <c r="H9" i="2"/>
  <c r="V4" i="16" s="1"/>
  <c r="B9" i="2"/>
  <c r="P4" i="16" s="1"/>
  <c r="R22" i="18"/>
  <c r="Q27" i="18"/>
  <c r="Q32" i="18"/>
  <c r="R15" i="18"/>
  <c r="Q31" i="18"/>
  <c r="R37" i="18"/>
  <c r="R30" i="18"/>
  <c r="Q33" i="18"/>
  <c r="G8" i="2"/>
  <c r="G20" i="2" s="1"/>
  <c r="U13" i="16" s="1"/>
  <c r="D44" i="4"/>
  <c r="D11" i="4" s="1"/>
  <c r="D8" i="4" s="1"/>
  <c r="R2" i="18" s="1"/>
  <c r="E8" i="2"/>
  <c r="R25" i="18"/>
  <c r="C74" i="4"/>
  <c r="Q39" i="18" s="1"/>
  <c r="U3" i="16"/>
  <c r="Q67" i="15"/>
  <c r="C47" i="1" l="1"/>
  <c r="Q42" i="15" s="1"/>
  <c r="A2" i="14"/>
  <c r="G30" i="11"/>
  <c r="U22" i="29" s="1"/>
  <c r="C30" i="11"/>
  <c r="Q22" i="29" s="1"/>
  <c r="S2" i="29"/>
  <c r="R2" i="31"/>
  <c r="S2" i="30"/>
  <c r="G38" i="6"/>
  <c r="U31" i="24" s="1"/>
  <c r="U32" i="24"/>
  <c r="C57" i="4"/>
  <c r="C59" i="4" s="1"/>
  <c r="D6" i="10"/>
  <c r="F6" i="10"/>
  <c r="P12" i="26"/>
  <c r="G28" i="6"/>
  <c r="U21" i="24" s="1"/>
  <c r="J20" i="3"/>
  <c r="X5" i="17" s="1"/>
  <c r="G20" i="3"/>
  <c r="U5" i="17" s="1"/>
  <c r="E29" i="7"/>
  <c r="S4" i="25" s="1"/>
  <c r="F29" i="7"/>
  <c r="T4" i="25" s="1"/>
  <c r="G48" i="6"/>
  <c r="U41" i="24" s="1"/>
  <c r="T3" i="25"/>
  <c r="G85" i="6"/>
  <c r="U77" i="24" s="1"/>
  <c r="S14" i="16"/>
  <c r="C29" i="7"/>
  <c r="Q4" i="25" s="1"/>
  <c r="S3" i="25"/>
  <c r="C29" i="13"/>
  <c r="Q22" i="31" s="1"/>
  <c r="P2" i="31"/>
  <c r="Q2" i="31"/>
  <c r="G31" i="12"/>
  <c r="U23" i="30" s="1"/>
  <c r="Q2" i="30"/>
  <c r="U2" i="29"/>
  <c r="Q2" i="29"/>
  <c r="U3" i="17"/>
  <c r="E20" i="3"/>
  <c r="S5" i="17" s="1"/>
  <c r="Q3" i="25"/>
  <c r="B29" i="7"/>
  <c r="P4" i="25" s="1"/>
  <c r="S20" i="27"/>
  <c r="G16" i="9"/>
  <c r="U9" i="27" s="1"/>
  <c r="D33" i="9"/>
  <c r="R24" i="27" s="1"/>
  <c r="F33" i="9"/>
  <c r="T24" i="27" s="1"/>
  <c r="E33" i="9"/>
  <c r="S24" i="27" s="1"/>
  <c r="U64" i="26"/>
  <c r="F43" i="8"/>
  <c r="T35" i="26" s="1"/>
  <c r="D43" i="8"/>
  <c r="R35" i="26" s="1"/>
  <c r="T45" i="26"/>
  <c r="R45" i="26"/>
  <c r="G53" i="8"/>
  <c r="U45" i="26" s="1"/>
  <c r="B43" i="8"/>
  <c r="B77" i="8" s="1"/>
  <c r="P68" i="26" s="1"/>
  <c r="E9" i="8"/>
  <c r="S2" i="26" s="1"/>
  <c r="D9" i="8"/>
  <c r="R2" i="26" s="1"/>
  <c r="S12" i="26"/>
  <c r="U5" i="26"/>
  <c r="F9" i="8"/>
  <c r="T2" i="26" s="1"/>
  <c r="U3" i="25"/>
  <c r="G29" i="7"/>
  <c r="U4" i="25" s="1"/>
  <c r="P3" i="25"/>
  <c r="U48" i="24"/>
  <c r="G62" i="6"/>
  <c r="U55" i="24" s="1"/>
  <c r="D9" i="6"/>
  <c r="R2" i="24" s="1"/>
  <c r="B84" i="6"/>
  <c r="P76" i="24" s="1"/>
  <c r="U118" i="24"/>
  <c r="C84" i="6"/>
  <c r="Q76" i="24" s="1"/>
  <c r="E84" i="6"/>
  <c r="S76" i="24" s="1"/>
  <c r="D84" i="6"/>
  <c r="R76" i="24" s="1"/>
  <c r="F9" i="6"/>
  <c r="T2" i="24" s="1"/>
  <c r="B9" i="6"/>
  <c r="P2" i="24" s="1"/>
  <c r="E65" i="5"/>
  <c r="S56" i="20" s="1"/>
  <c r="F65" i="5"/>
  <c r="T56" i="20" s="1"/>
  <c r="D65" i="5"/>
  <c r="R56" i="20" s="1"/>
  <c r="C65" i="5"/>
  <c r="Q56" i="20" s="1"/>
  <c r="G59" i="5"/>
  <c r="U51" i="20" s="1"/>
  <c r="G75" i="5"/>
  <c r="U62" i="20" s="1"/>
  <c r="P34" i="20"/>
  <c r="U30" i="20"/>
  <c r="E41" i="5"/>
  <c r="S34" i="20" s="1"/>
  <c r="F41" i="5"/>
  <c r="D41" i="5"/>
  <c r="R33" i="18"/>
  <c r="D57" i="4"/>
  <c r="D59" i="4" s="1"/>
  <c r="R5" i="18"/>
  <c r="C44" i="4"/>
  <c r="P25" i="18"/>
  <c r="B8" i="4"/>
  <c r="P2" i="18" s="1"/>
  <c r="P38" i="18"/>
  <c r="P6" i="18"/>
  <c r="D21" i="4"/>
  <c r="R12" i="18" s="1"/>
  <c r="I20" i="3"/>
  <c r="W5" i="17" s="1"/>
  <c r="H20" i="3"/>
  <c r="V5" i="17" s="1"/>
  <c r="H8" i="2"/>
  <c r="H20" i="2" s="1"/>
  <c r="V13" i="16" s="1"/>
  <c r="B8" i="2"/>
  <c r="F47" i="1"/>
  <c r="F59" i="1" s="1"/>
  <c r="Q104" i="15" s="1"/>
  <c r="B47" i="1"/>
  <c r="P42" i="15" s="1"/>
  <c r="A2" i="12"/>
  <c r="A2" i="11"/>
  <c r="A2" i="9"/>
  <c r="A2" i="8"/>
  <c r="A2" i="5"/>
  <c r="A2" i="3"/>
  <c r="A2" i="1"/>
  <c r="A2" i="7"/>
  <c r="A2" i="4"/>
  <c r="A2" i="2"/>
  <c r="R8" i="16"/>
  <c r="D8" i="2"/>
  <c r="D74" i="4"/>
  <c r="R39" i="18" s="1"/>
  <c r="F8" i="2"/>
  <c r="Q8" i="16"/>
  <c r="C8" i="2"/>
  <c r="E79" i="1"/>
  <c r="P119" i="15" s="1"/>
  <c r="P106" i="15"/>
  <c r="E47" i="1"/>
  <c r="P57" i="15"/>
  <c r="E20" i="2"/>
  <c r="S13" i="16" s="1"/>
  <c r="S3" i="16"/>
  <c r="Q116" i="15"/>
  <c r="F79" i="1"/>
  <c r="Q119" i="15" s="1"/>
  <c r="G45" i="5"/>
  <c r="C9" i="6"/>
  <c r="D29" i="7"/>
  <c r="R4" i="25" s="1"/>
  <c r="R3" i="25"/>
  <c r="P35" i="26"/>
  <c r="B57" i="4"/>
  <c r="B59" i="4" s="1"/>
  <c r="P26" i="18"/>
  <c r="K20" i="3"/>
  <c r="Y5" i="17" s="1"/>
  <c r="B65" i="5"/>
  <c r="P37" i="20"/>
  <c r="U53" i="20"/>
  <c r="G54" i="5"/>
  <c r="U46" i="20" s="1"/>
  <c r="U39" i="20"/>
  <c r="E9" i="6"/>
  <c r="G21" i="9"/>
  <c r="U20" i="27"/>
  <c r="C77" i="8"/>
  <c r="Q68" i="26" s="1"/>
  <c r="U48" i="26"/>
  <c r="U36" i="26"/>
  <c r="B33" i="9"/>
  <c r="P24" i="27" s="1"/>
  <c r="U21" i="27"/>
  <c r="U10" i="27"/>
  <c r="T9" i="27"/>
  <c r="R9" i="27"/>
  <c r="C9" i="9"/>
  <c r="Q9" i="27"/>
  <c r="P21" i="28"/>
  <c r="B32" i="10"/>
  <c r="P23" i="28" s="1"/>
  <c r="U21" i="28"/>
  <c r="G32" i="10"/>
  <c r="U23" i="28" s="1"/>
  <c r="S21" i="28"/>
  <c r="E32" i="10"/>
  <c r="S23" i="28" s="1"/>
  <c r="Q21" i="28"/>
  <c r="C32" i="10"/>
  <c r="Q23" i="28" s="1"/>
  <c r="F30" i="11"/>
  <c r="T22" i="29" s="1"/>
  <c r="T2" i="29"/>
  <c r="D30" i="11"/>
  <c r="R22" i="29" s="1"/>
  <c r="R2" i="29"/>
  <c r="B30" i="11"/>
  <c r="P22" i="29" s="1"/>
  <c r="P2" i="29"/>
  <c r="G41" i="5"/>
  <c r="G10" i="6"/>
  <c r="G18" i="6"/>
  <c r="U11" i="24" s="1"/>
  <c r="A2" i="6"/>
  <c r="T21" i="28"/>
  <c r="F32" i="10"/>
  <c r="T23" i="28" s="1"/>
  <c r="R21" i="28"/>
  <c r="D32" i="10"/>
  <c r="R23" i="28" s="1"/>
  <c r="F31" i="12"/>
  <c r="T23" i="30" s="1"/>
  <c r="T2" i="30"/>
  <c r="D31" i="12"/>
  <c r="R23" i="30" s="1"/>
  <c r="R2" i="30"/>
  <c r="B31" i="12"/>
  <c r="P23" i="30" s="1"/>
  <c r="P2" i="30"/>
  <c r="G29" i="13"/>
  <c r="U22" i="31" s="1"/>
  <c r="U2" i="31"/>
  <c r="G37" i="8"/>
  <c r="G9" i="9"/>
  <c r="U2" i="27" s="1"/>
  <c r="Q95" i="15" l="1"/>
  <c r="C62" i="1"/>
  <c r="Q54" i="15" s="1"/>
  <c r="D77" i="8"/>
  <c r="R68" i="26" s="1"/>
  <c r="F77" i="8"/>
  <c r="T68" i="26" s="1"/>
  <c r="B62" i="1"/>
  <c r="P54" i="15" s="1"/>
  <c r="E77" i="8"/>
  <c r="S68" i="26" s="1"/>
  <c r="G84" i="6"/>
  <c r="U76" i="24" s="1"/>
  <c r="D159" i="6"/>
  <c r="R150" i="24" s="1"/>
  <c r="F159" i="6"/>
  <c r="T150" i="24" s="1"/>
  <c r="G43" i="8"/>
  <c r="U35" i="26" s="1"/>
  <c r="B159" i="6"/>
  <c r="P150" i="24" s="1"/>
  <c r="E70" i="5"/>
  <c r="C70" i="5"/>
  <c r="R34" i="20"/>
  <c r="D70" i="5"/>
  <c r="T34" i="20"/>
  <c r="F70" i="5"/>
  <c r="C11" i="4"/>
  <c r="Q25" i="18"/>
  <c r="B21" i="4"/>
  <c r="D23" i="4"/>
  <c r="D25" i="4" s="1"/>
  <c r="V3" i="16"/>
  <c r="B20" i="2"/>
  <c r="P13" i="16" s="1"/>
  <c r="P3" i="16"/>
  <c r="G9" i="6"/>
  <c r="U3" i="24"/>
  <c r="G33" i="9"/>
  <c r="U24" i="27" s="1"/>
  <c r="U13" i="27"/>
  <c r="B70" i="5"/>
  <c r="P56" i="20"/>
  <c r="Q2" i="24"/>
  <c r="C159" i="6"/>
  <c r="Q150" i="24" s="1"/>
  <c r="C20" i="2"/>
  <c r="Q13" i="16" s="1"/>
  <c r="Q3" i="16"/>
  <c r="F20" i="2"/>
  <c r="T13" i="16" s="1"/>
  <c r="T3" i="16"/>
  <c r="D20" i="2"/>
  <c r="R13" i="16" s="1"/>
  <c r="R3" i="16"/>
  <c r="G9" i="8"/>
  <c r="U30" i="26"/>
  <c r="G42" i="5"/>
  <c r="U35" i="20" s="1"/>
  <c r="U34" i="20"/>
  <c r="Q2" i="27"/>
  <c r="C33" i="9"/>
  <c r="Q24" i="27" s="1"/>
  <c r="S2" i="24"/>
  <c r="E159" i="6"/>
  <c r="S150" i="24" s="1"/>
  <c r="G65" i="5"/>
  <c r="U56" i="20" s="1"/>
  <c r="U37" i="20"/>
  <c r="E59" i="1"/>
  <c r="P95" i="15"/>
  <c r="F81" i="1"/>
  <c r="Q120" i="15" s="1"/>
  <c r="G70" i="5" l="1"/>
  <c r="R13" i="18"/>
  <c r="Q5" i="18"/>
  <c r="C8" i="4"/>
  <c r="B23" i="4"/>
  <c r="P12" i="18"/>
  <c r="R14" i="18"/>
  <c r="D33" i="4"/>
  <c r="R18" i="18" s="1"/>
  <c r="E81" i="1"/>
  <c r="P120" i="15" s="1"/>
  <c r="P104" i="15"/>
  <c r="U2" i="26"/>
  <c r="G77" i="8"/>
  <c r="U68" i="26" s="1"/>
  <c r="U2" i="24"/>
  <c r="G159" i="6"/>
  <c r="U150" i="24" s="1"/>
  <c r="C21" i="4" l="1"/>
  <c r="Q2" i="18"/>
  <c r="B25" i="4"/>
  <c r="P13" i="18"/>
  <c r="C23" i="4" l="1"/>
  <c r="Q12" i="18"/>
  <c r="P14" i="18"/>
  <c r="B33" i="4"/>
  <c r="P18" i="18" s="1"/>
  <c r="Q13" i="18" l="1"/>
  <c r="C25" i="4"/>
  <c r="Q14" i="18" l="1"/>
  <c r="C33" i="4"/>
  <c r="Q18" i="18" s="1"/>
</calcChain>
</file>

<file path=xl/sharedStrings.xml><?xml version="1.0" encoding="utf-8"?>
<sst xmlns="http://schemas.openxmlformats.org/spreadsheetml/2006/main" count="4242" uniqueCount="3305">
  <si>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</si>
  <si>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</si>
  <si>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</si>
  <si>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</si>
  <si>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</si>
  <si>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</si>
  <si>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</si>
  <si>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</si>
  <si>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</si>
  <si>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</si>
  <si>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</si>
  <si>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</si>
  <si>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</si>
  <si>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</si>
  <si>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</si>
  <si>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</si>
  <si>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</si>
  <si>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</si>
  <si>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</si>
  <si>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</si>
  <si>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</si>
  <si>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</si>
  <si>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</si>
  <si>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</si>
  <si>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</si>
  <si>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</si>
  <si>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</si>
  <si>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</si>
  <si>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</si>
  <si>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</si>
  <si>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</si>
  <si>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</si>
  <si>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</si>
  <si>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</si>
  <si>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</si>
  <si>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</si>
  <si>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</si>
  <si>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</si>
  <si>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</si>
  <si>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</si>
  <si>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</si>
  <si>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</si>
  <si>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</si>
  <si>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</si>
  <si>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</si>
  <si>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</si>
  <si>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</si>
  <si>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</si>
  <si>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</si>
  <si>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</si>
  <si>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</si>
  <si>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</si>
  <si>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</si>
  <si>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</si>
  <si>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</si>
  <si>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</si>
  <si>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</si>
  <si>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</si>
  <si>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</si>
  <si>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</si>
  <si>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</si>
  <si>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</si>
  <si>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</si>
  <si>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</si>
  <si>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</si>
  <si>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</si>
  <si>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</si>
  <si>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</si>
  <si>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</si>
  <si>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</si>
  <si>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</si>
  <si>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</si>
  <si>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</si>
  <si>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</si>
  <si>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</si>
  <si>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</si>
  <si>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</si>
  <si>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</si>
  <si>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</si>
  <si>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</si>
  <si>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</si>
  <si>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</si>
  <si>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</si>
  <si>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</si>
  <si>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</si>
  <si>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</si>
  <si>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</si>
  <si>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</si>
  <si>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</si>
  <si>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</si>
  <si>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</si>
  <si>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</si>
  <si>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</si>
  <si>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</si>
  <si>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</si>
  <si>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</si>
  <si>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</si>
  <si>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</si>
  <si>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</si>
  <si>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</si>
  <si>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</si>
  <si>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</si>
  <si>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</si>
  <si>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</si>
  <si>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</si>
  <si>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</si>
  <si>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</si>
  <si>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</si>
  <si>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</si>
  <si>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</si>
  <si>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</si>
  <si>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</si>
  <si>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</si>
  <si>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</si>
  <si>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</si>
  <si>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</si>
  <si>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</si>
  <si>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</si>
  <si>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</si>
  <si>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</si>
  <si>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</si>
  <si>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</si>
  <si>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</si>
  <si>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</si>
  <si>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</si>
  <si>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</si>
  <si>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</si>
  <si>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</si>
  <si>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</si>
  <si>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</si>
  <si>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</si>
  <si>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</si>
  <si>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</si>
  <si>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</si>
  <si>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</si>
  <si>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</si>
  <si>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</si>
  <si>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</si>
  <si>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</si>
  <si>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</si>
  <si>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</si>
  <si>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</si>
  <si>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</si>
  <si>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</si>
  <si>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</si>
  <si>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</si>
  <si>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</si>
  <si>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</si>
  <si>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</si>
  <si>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</si>
  <si>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</si>
  <si>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</si>
  <si>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</si>
  <si>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</si>
  <si>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</si>
  <si>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</si>
  <si>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</si>
  <si>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</si>
  <si>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</si>
  <si>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</si>
  <si>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</si>
  <si>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</si>
  <si>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</si>
  <si>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</si>
  <si>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</si>
  <si>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</si>
  <si>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</si>
  <si>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</si>
  <si>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</si>
  <si>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</si>
  <si>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</si>
  <si>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</si>
  <si>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</si>
  <si>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</si>
  <si>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</si>
  <si>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</si>
  <si>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</si>
  <si>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</si>
  <si>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</si>
  <si>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</si>
  <si>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</si>
  <si>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</si>
  <si>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</si>
  <si>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</si>
  <si>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</si>
  <si>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</si>
  <si>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</si>
  <si>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</si>
  <si>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</si>
  <si>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</si>
  <si>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</si>
  <si>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</si>
  <si>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</si>
  <si>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</si>
  <si>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</si>
  <si>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</si>
  <si>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</si>
  <si>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</si>
  <si>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</si>
  <si>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</si>
  <si>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</si>
  <si>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</si>
  <si>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</si>
  <si>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</si>
  <si>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</si>
  <si>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</si>
  <si>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</si>
  <si>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</si>
  <si>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</si>
  <si>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</si>
  <si>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</si>
  <si>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</si>
  <si>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</si>
  <si>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</si>
  <si>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</si>
  <si>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</si>
  <si>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</si>
  <si>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</si>
  <si>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</si>
  <si>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</si>
  <si>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</si>
  <si>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</si>
  <si>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</si>
  <si>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</si>
  <si>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</si>
  <si>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</si>
  <si>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</si>
  <si>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</si>
  <si>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</si>
  <si>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</si>
  <si>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</si>
  <si>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</si>
  <si>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</si>
  <si>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</si>
  <si>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</si>
  <si>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</si>
  <si>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</si>
  <si>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</si>
  <si>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</si>
  <si>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</si>
  <si>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</si>
  <si>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</si>
  <si>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</si>
  <si>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</si>
  <si>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</si>
  <si>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</si>
  <si>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</si>
  <si>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</si>
  <si>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</si>
  <si>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</si>
  <si>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</si>
  <si>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</si>
  <si>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</si>
  <si>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</si>
  <si>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</si>
  <si>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</si>
  <si>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</si>
  <si>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</si>
  <si>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</si>
  <si>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</si>
  <si>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</si>
  <si>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</si>
  <si>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</si>
  <si>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</si>
  <si>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</si>
  <si>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</si>
  <si>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</si>
  <si>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</si>
  <si>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</si>
  <si>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</si>
  <si>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</si>
  <si>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</si>
  <si>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</si>
  <si>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</si>
  <si>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</si>
  <si>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</si>
  <si>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</si>
  <si>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</si>
  <si>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</si>
  <si>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</si>
  <si>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</si>
  <si>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</si>
  <si>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</si>
  <si>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</si>
  <si>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</si>
  <si>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</si>
  <si>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</si>
  <si>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</si>
  <si>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</si>
  <si>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</si>
  <si>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</si>
  <si>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</si>
  <si>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</si>
  <si>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</si>
  <si>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</si>
  <si>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</si>
  <si>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</si>
  <si>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</si>
  <si>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</si>
  <si>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</si>
  <si>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</si>
  <si>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</si>
  <si>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</si>
  <si>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</si>
  <si>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</si>
  <si>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</si>
  <si>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</si>
  <si>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</si>
  <si>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</si>
  <si>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</si>
  <si>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</si>
  <si>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</si>
  <si>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</si>
  <si>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</si>
  <si>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</si>
  <si>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</si>
  <si>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</si>
  <si>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</si>
  <si>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</si>
  <si>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</si>
  <si>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</si>
  <si>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</si>
  <si>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</si>
  <si>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</si>
  <si>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</si>
  <si>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</si>
  <si>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</si>
  <si>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</si>
  <si>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</si>
  <si>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</si>
  <si>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</si>
  <si>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</si>
  <si>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</si>
  <si>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</si>
  <si>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</si>
  <si>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</si>
  <si>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</si>
  <si>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</si>
  <si>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</si>
  <si>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</si>
  <si>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</si>
  <si>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</si>
  <si>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</si>
  <si>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</si>
  <si>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</si>
  <si>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</si>
  <si>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</si>
  <si>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</si>
  <si>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</si>
  <si>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</si>
  <si>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</si>
  <si>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</si>
  <si>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</si>
  <si>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</si>
  <si>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</si>
  <si>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</si>
  <si>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</si>
  <si>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</si>
  <si>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</si>
  <si>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</si>
  <si>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</si>
  <si>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</si>
  <si>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</si>
  <si>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</si>
  <si>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</si>
  <si>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</si>
  <si>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</si>
  <si>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</si>
  <si>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</si>
  <si>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</si>
  <si>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</si>
  <si>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</si>
  <si>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</si>
  <si>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</si>
  <si>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</si>
  <si>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</si>
  <si>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</si>
  <si>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</si>
  <si>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</si>
  <si>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</si>
  <si>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</si>
  <si>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</si>
  <si>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</si>
  <si>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</si>
  <si>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</si>
  <si>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</si>
  <si>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</si>
  <si>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</si>
  <si>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</si>
  <si>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</si>
  <si>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</si>
  <si>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</si>
  <si>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</si>
  <si>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</si>
  <si>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</si>
  <si>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</si>
  <si>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</si>
  <si>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</si>
  <si>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</si>
  <si>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</si>
  <si>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</si>
  <si>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</si>
  <si>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</si>
  <si>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</si>
  <si>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</si>
  <si>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</si>
  <si>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</si>
  <si>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</si>
  <si>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</si>
  <si>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</si>
  <si>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</si>
  <si>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</si>
  <si>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</si>
  <si>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</si>
  <si>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</si>
  <si>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</si>
  <si>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</si>
  <si>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</si>
  <si>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</si>
  <si>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</si>
  <si>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</si>
  <si>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</si>
  <si>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</si>
  <si>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</si>
  <si>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</si>
  <si>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</si>
  <si>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</si>
  <si>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</si>
  <si>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</si>
  <si>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</si>
  <si>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</si>
  <si>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</si>
  <si>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</si>
  <si>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</si>
  <si>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</si>
  <si>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</si>
  <si>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</si>
  <si>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</si>
  <si>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</si>
  <si>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</si>
  <si>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</si>
  <si>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</si>
  <si>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</si>
  <si>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</si>
  <si>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</si>
  <si>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</si>
  <si>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</si>
  <si>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</si>
  <si>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</si>
  <si>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</si>
  <si>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</si>
  <si>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</si>
  <si>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</si>
  <si>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</si>
  <si>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</si>
  <si>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</si>
  <si>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</si>
  <si>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</si>
  <si>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</si>
  <si>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</si>
  <si>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</si>
  <si>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</si>
  <si>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</si>
  <si>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</si>
  <si>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</si>
  <si>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</si>
  <si>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</si>
  <si>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</si>
  <si>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</si>
  <si>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</si>
  <si>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</si>
  <si>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</si>
  <si>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</si>
  <si>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</si>
  <si>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</si>
  <si>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</si>
  <si>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</si>
  <si>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</si>
  <si>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</si>
  <si>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</si>
  <si>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</si>
  <si>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</si>
  <si>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</si>
  <si>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</si>
  <si>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</si>
  <si>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</si>
  <si>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</si>
  <si>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</si>
  <si>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</si>
  <si>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</si>
  <si>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</si>
  <si>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</si>
  <si>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</si>
  <si>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</si>
  <si>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</si>
  <si>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</si>
  <si>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</si>
  <si>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</si>
  <si>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</si>
  <si>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</si>
  <si>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</si>
  <si>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</si>
  <si>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</si>
  <si>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</si>
  <si>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</si>
  <si>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</si>
  <si>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</si>
  <si>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</si>
  <si>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</si>
  <si>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</si>
  <si>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</si>
  <si>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</si>
  <si>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</si>
  <si>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</si>
  <si>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</si>
  <si>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</si>
  <si>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</si>
  <si>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</si>
  <si>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</si>
  <si>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</si>
  <si>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</si>
  <si>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</si>
  <si>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</si>
  <si>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</si>
  <si>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</si>
  <si>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</si>
  <si>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</si>
  <si>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</si>
  <si>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</si>
  <si>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</si>
  <si>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</si>
  <si>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</si>
  <si>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</si>
  <si>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</si>
  <si>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</si>
  <si>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</si>
  <si>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</si>
  <si>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</si>
  <si>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</si>
  <si>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</si>
  <si>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</si>
  <si>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</si>
  <si>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</si>
  <si>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</si>
  <si>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</si>
  <si>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</si>
  <si>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</si>
  <si>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</si>
  <si>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</si>
  <si>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</si>
  <si>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</si>
  <si>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</si>
  <si>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</si>
  <si>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</si>
  <si>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</si>
  <si>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</si>
  <si>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</si>
  <si>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</si>
  <si>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</si>
  <si>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</si>
  <si>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</si>
  <si>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</si>
  <si>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</si>
  <si>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</si>
  <si>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</si>
  <si>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</si>
  <si>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</si>
  <si>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</si>
  <si>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</si>
  <si>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</si>
  <si>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</si>
  <si>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</si>
  <si>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</si>
  <si>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</si>
  <si>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</si>
  <si>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</si>
  <si>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</si>
  <si>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</si>
  <si>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</si>
  <si>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</si>
  <si>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</si>
  <si>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</si>
  <si>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</si>
  <si>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</si>
  <si>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</si>
  <si>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</si>
  <si>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</si>
  <si>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</si>
  <si>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</si>
  <si>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</si>
  <si>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</si>
  <si>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</si>
  <si>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</si>
  <si>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</si>
  <si>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</si>
  <si>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</si>
  <si>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</si>
  <si>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</si>
  <si>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</si>
  <si>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</si>
  <si>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</si>
  <si>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</si>
  <si>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</si>
  <si>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</si>
  <si>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</si>
  <si>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</si>
  <si>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</si>
  <si>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</si>
  <si>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</si>
  <si>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</si>
  <si>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</si>
  <si>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</si>
  <si>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</si>
  <si>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</si>
  <si>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</si>
  <si>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</si>
  <si>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</si>
  <si>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</si>
  <si>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</si>
  <si>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</si>
  <si>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</si>
  <si>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</si>
  <si>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</si>
  <si>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</si>
  <si>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</si>
  <si>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</si>
  <si>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</si>
  <si>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</si>
  <si>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</si>
  <si>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</si>
  <si>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</si>
  <si>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</si>
  <si>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</si>
  <si>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</si>
  <si>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</si>
  <si>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</si>
  <si>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</si>
  <si>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</si>
  <si>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</si>
  <si>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</si>
  <si>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</si>
  <si>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</si>
  <si>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</si>
  <si>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</si>
  <si>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</si>
  <si>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</si>
  <si>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</si>
  <si>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</si>
  <si>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</si>
  <si>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</si>
  <si>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</si>
  <si>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</si>
  <si>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</si>
  <si>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</si>
  <si>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</si>
  <si>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</si>
  <si>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</si>
  <si>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</si>
  <si>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</si>
  <si>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</si>
  <si>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</si>
  <si>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</si>
  <si>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</si>
  <si>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</si>
  <si>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</si>
  <si>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</si>
  <si>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</si>
  <si>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</si>
  <si>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</si>
  <si>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</si>
  <si>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</si>
  <si>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</si>
  <si>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</si>
  <si>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</si>
  <si>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</si>
  <si>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</si>
  <si>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</si>
  <si>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</si>
  <si>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</si>
  <si>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</si>
  <si>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</si>
  <si>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</si>
  <si>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</si>
  <si>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</si>
  <si>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</si>
  <si>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</si>
  <si>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</si>
  <si>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</si>
  <si>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</si>
  <si>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</si>
  <si>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</si>
  <si>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</si>
  <si>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</si>
  <si>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</si>
  <si>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</si>
  <si>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</si>
  <si>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</si>
  <si>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</si>
  <si>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</si>
  <si>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</si>
  <si>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</si>
  <si>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</si>
  <si>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</si>
  <si>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</si>
  <si>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</si>
  <si>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</si>
  <si>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</si>
  <si>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</si>
  <si>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</si>
  <si>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</si>
  <si>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</si>
  <si>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</si>
  <si>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</si>
  <si>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</si>
  <si>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</si>
  <si>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</si>
  <si>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</si>
  <si>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</si>
  <si>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</si>
  <si>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</si>
  <si>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</si>
  <si>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</si>
  <si>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</si>
  <si>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</si>
  <si>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</si>
  <si>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</si>
  <si>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</si>
  <si>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</si>
  <si>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</si>
  <si>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</si>
  <si>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</si>
  <si>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</si>
  <si>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</si>
  <si>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</si>
  <si>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</si>
  <si>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</si>
  <si>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</si>
  <si>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</si>
  <si>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</si>
  <si>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</si>
  <si>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</si>
  <si>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</si>
  <si>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</si>
  <si>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</si>
  <si>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</si>
  <si>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</si>
  <si>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</si>
  <si>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</si>
  <si>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</si>
  <si>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</si>
  <si>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</si>
  <si>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</si>
  <si>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</si>
  <si>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</si>
  <si>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</si>
  <si>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</si>
  <si>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</si>
  <si>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</si>
  <si>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</si>
  <si>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</si>
  <si>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</si>
  <si>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</si>
  <si>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</si>
  <si>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</si>
  <si>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</si>
  <si>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</si>
  <si>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</si>
  <si>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</si>
  <si>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</si>
  <si>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</si>
  <si>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</si>
  <si>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</si>
  <si>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</si>
  <si>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</si>
  <si>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</si>
  <si>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</si>
  <si>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</si>
  <si>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</si>
  <si>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</si>
  <si>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</si>
  <si>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</si>
  <si>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</si>
  <si>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</si>
  <si>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</si>
  <si>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</si>
  <si>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</si>
  <si>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</si>
  <si>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</si>
  <si>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</si>
  <si>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</si>
  <si>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</si>
  <si>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</si>
  <si>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</si>
  <si>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</si>
  <si>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</si>
  <si>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</si>
  <si>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</si>
  <si>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</si>
  <si>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</si>
  <si>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</si>
  <si>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</si>
  <si>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</si>
  <si>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</si>
  <si>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</si>
  <si>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</si>
  <si>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</si>
  <si>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</si>
  <si>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</si>
  <si>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</si>
  <si>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</si>
  <si>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</si>
  <si>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</si>
  <si>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</si>
  <si>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</si>
  <si>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</si>
  <si>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</si>
  <si>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</si>
  <si>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</si>
  <si>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</si>
  <si>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</si>
  <si>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</si>
  <si>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</si>
  <si>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</si>
  <si>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</si>
  <si>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</si>
  <si>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</si>
  <si>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</si>
  <si>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</si>
  <si>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</si>
  <si>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</si>
  <si>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</si>
  <si>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</si>
  <si>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</si>
  <si>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</si>
  <si>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</si>
  <si>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</si>
  <si>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</si>
  <si>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</si>
  <si>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</si>
  <si>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</si>
  <si>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</si>
  <si>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</si>
  <si>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</si>
  <si>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</si>
  <si>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</si>
  <si>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</si>
  <si>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</si>
  <si>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</si>
  <si>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</si>
  <si>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</si>
  <si>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</si>
  <si>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</si>
  <si>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</si>
  <si>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</si>
  <si>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</si>
  <si>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</si>
  <si>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</si>
  <si>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</si>
  <si>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</si>
  <si>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</si>
  <si>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</si>
  <si>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</si>
  <si>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</si>
  <si>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</si>
  <si>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</si>
  <si>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</si>
  <si>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</si>
  <si>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</si>
  <si>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</si>
  <si>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</si>
  <si>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</si>
  <si>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</si>
  <si>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</si>
  <si>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</si>
  <si>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</si>
  <si>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</si>
  <si>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</si>
  <si>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</si>
  <si>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</si>
  <si>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</si>
  <si>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</si>
  <si>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</si>
  <si>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</si>
  <si>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</si>
  <si>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</si>
  <si>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</si>
  <si>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</si>
  <si>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</si>
  <si>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</si>
  <si>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</si>
  <si>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</si>
  <si>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</si>
  <si>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</si>
  <si>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</si>
  <si>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</si>
  <si>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</si>
  <si>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</si>
  <si>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</si>
  <si>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</si>
  <si>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</si>
  <si>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</si>
  <si>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</si>
  <si>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</si>
  <si>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</si>
  <si>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</si>
  <si>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</si>
  <si>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</si>
  <si>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</si>
  <si>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</si>
  <si>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</si>
  <si>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</si>
  <si>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</si>
  <si>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</si>
  <si>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</si>
  <si>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</si>
  <si>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</si>
  <si>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</si>
  <si>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</si>
  <si>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</si>
  <si>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</si>
  <si>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</si>
  <si>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</si>
  <si>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</si>
  <si>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</si>
  <si>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</si>
  <si>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</si>
  <si>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</si>
  <si>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</si>
  <si>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</si>
  <si>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</si>
  <si>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</si>
  <si>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</si>
  <si>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</si>
  <si>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</si>
  <si>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</si>
  <si>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</si>
  <si>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</si>
  <si>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</si>
  <si>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</si>
  <si>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</si>
  <si>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</si>
  <si>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</si>
  <si>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</si>
  <si>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</si>
  <si>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</si>
  <si>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</si>
  <si>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</si>
  <si>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</si>
  <si>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</si>
  <si>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</si>
  <si>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</si>
  <si>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</si>
  <si>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</si>
  <si>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</si>
  <si>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</si>
  <si>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</si>
  <si>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</si>
  <si>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</si>
  <si>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</si>
  <si>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</si>
  <si>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</si>
  <si>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</si>
  <si>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</si>
  <si>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</si>
  <si>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</si>
  <si>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</si>
  <si>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</si>
  <si>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</si>
  <si>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</si>
  <si>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</si>
  <si>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</si>
  <si>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</si>
  <si>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</si>
  <si>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</si>
  <si>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</si>
  <si>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</si>
  <si>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</si>
  <si>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</si>
  <si>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</si>
  <si>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</si>
  <si>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</si>
  <si>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</si>
  <si>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</si>
  <si>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</si>
  <si>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</si>
  <si>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</si>
  <si>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</si>
  <si>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</si>
  <si>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</si>
  <si>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</si>
  <si>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</si>
  <si>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</si>
  <si>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</si>
  <si>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</si>
  <si>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</si>
  <si>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</si>
  <si>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</si>
  <si>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</si>
  <si>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</si>
  <si>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</si>
  <si>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</si>
  <si>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</si>
  <si>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</si>
  <si>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</si>
  <si>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</si>
  <si>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</si>
  <si>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</si>
  <si>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</si>
  <si>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</si>
  <si>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</si>
  <si>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</si>
  <si>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</si>
  <si>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</si>
  <si>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</si>
  <si>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</si>
  <si>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</si>
  <si>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</si>
  <si>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</si>
  <si>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</si>
  <si>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</si>
  <si>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</si>
  <si>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</si>
  <si>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</si>
  <si>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</si>
  <si>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</si>
  <si>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</si>
  <si>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</si>
  <si>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</si>
  <si>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</si>
  <si>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</si>
  <si>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</si>
  <si>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</si>
  <si>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</si>
  <si>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</si>
  <si>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</si>
  <si>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</si>
  <si>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</si>
  <si>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</si>
  <si>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</si>
  <si>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</si>
  <si>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</si>
  <si>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</si>
  <si>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</si>
  <si>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</si>
  <si>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</si>
  <si>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</si>
  <si>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</si>
  <si>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</si>
  <si>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</si>
  <si>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</si>
  <si>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</si>
  <si>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</si>
  <si>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</si>
  <si>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</si>
  <si>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</si>
  <si>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</si>
  <si>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</si>
  <si>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</si>
  <si>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</si>
  <si>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</si>
  <si>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</si>
  <si>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</si>
  <si>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</si>
  <si>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</si>
  <si>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</si>
  <si>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</si>
  <si>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</si>
  <si>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</si>
  <si>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</si>
  <si>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</si>
  <si>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</si>
  <si>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</si>
  <si>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</si>
  <si>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</si>
  <si>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</si>
  <si>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</si>
  <si>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</si>
  <si>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</si>
  <si>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</si>
  <si>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</si>
  <si>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</si>
  <si>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</si>
  <si>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</si>
  <si>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</si>
  <si>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</si>
  <si>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</si>
  <si>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</si>
  <si>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</si>
  <si>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</si>
  <si>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</si>
  <si>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</si>
  <si>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</si>
  <si>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</si>
  <si>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</si>
  <si>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</si>
  <si>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</si>
  <si>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</si>
  <si>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</si>
  <si>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</si>
  <si>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</si>
  <si>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</si>
  <si>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</si>
  <si>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</si>
  <si>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</si>
  <si>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</si>
  <si>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</si>
  <si>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</si>
  <si>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</si>
  <si>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</si>
  <si>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</si>
  <si>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</si>
  <si>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</si>
  <si>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</si>
  <si>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</si>
  <si>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</si>
  <si>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</si>
  <si>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</si>
  <si>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</si>
  <si>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</si>
  <si>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</si>
  <si>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</si>
  <si>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</si>
  <si>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</si>
  <si>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</si>
  <si>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</si>
  <si>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</si>
  <si>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</si>
  <si>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</si>
  <si>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</si>
  <si>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</si>
  <si>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</si>
  <si>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</si>
  <si>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</si>
  <si>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</si>
  <si>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</si>
  <si>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</si>
  <si>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</si>
  <si>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</si>
  <si>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</si>
  <si>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</si>
  <si>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</si>
  <si>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</si>
  <si>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</si>
  <si>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</si>
  <si>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</si>
  <si>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</si>
  <si>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</si>
  <si>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</si>
  <si>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</si>
  <si>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</si>
  <si>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</si>
  <si>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</si>
  <si>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</si>
  <si>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</si>
  <si>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</si>
  <si>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</si>
  <si>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</si>
  <si>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</si>
  <si>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</si>
  <si>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</si>
  <si>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</si>
  <si>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</si>
  <si>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</si>
  <si>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</si>
  <si>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</si>
  <si>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</si>
  <si>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</si>
  <si>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</si>
  <si>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</si>
  <si>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</si>
  <si>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</si>
  <si>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</si>
  <si>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</si>
  <si>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</si>
  <si>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</si>
  <si>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</si>
  <si>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</si>
  <si>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</si>
  <si>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</si>
  <si>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</si>
  <si>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</si>
  <si>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</si>
  <si>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</si>
  <si>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</si>
  <si>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</si>
  <si>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</si>
  <si>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</si>
  <si>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</si>
  <si>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</si>
  <si>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</si>
  <si>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</si>
  <si>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</si>
  <si>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</si>
  <si>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</si>
  <si>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</si>
  <si>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</si>
  <si>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</si>
  <si>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</si>
  <si>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</si>
  <si>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</si>
  <si>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</si>
  <si>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</si>
  <si>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</si>
  <si>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</si>
  <si>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</si>
  <si>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</si>
  <si>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</si>
  <si>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</si>
  <si>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</si>
  <si>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</si>
  <si>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</si>
  <si>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</si>
  <si>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</si>
  <si>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</si>
  <si>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</si>
  <si>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</si>
  <si>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</si>
  <si>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</si>
  <si>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</si>
  <si>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</si>
  <si>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</si>
  <si>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</si>
  <si>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</si>
  <si>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</si>
  <si>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</si>
  <si>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</si>
  <si>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</si>
  <si>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</si>
  <si>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</si>
  <si>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</si>
  <si>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</si>
  <si>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</si>
  <si>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</si>
  <si>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</si>
  <si>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</si>
  <si>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</si>
  <si>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</si>
  <si>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</si>
  <si>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</si>
  <si>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</si>
  <si>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</si>
  <si>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</si>
  <si>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</si>
  <si>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</si>
  <si>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</si>
  <si>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</si>
  <si>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</si>
  <si>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</si>
  <si>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</si>
  <si>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</si>
  <si>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</si>
  <si>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</si>
  <si>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</si>
  <si>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</si>
  <si>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</si>
  <si>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</si>
  <si>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</si>
  <si>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</si>
  <si>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</si>
  <si>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</si>
  <si>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</si>
  <si>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</si>
  <si>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</si>
  <si>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</si>
  <si>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</si>
  <si>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</si>
  <si>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</si>
  <si>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</si>
  <si>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</si>
  <si>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</si>
  <si>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</si>
  <si>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</si>
  <si>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</si>
  <si>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</si>
  <si>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</si>
  <si>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</si>
  <si>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</si>
  <si>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</si>
  <si>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</si>
  <si>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</si>
  <si>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</si>
  <si>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</si>
  <si>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</si>
  <si>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</si>
  <si>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</si>
  <si>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</si>
  <si>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</si>
  <si>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</si>
  <si>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</si>
  <si>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</si>
  <si>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</si>
  <si>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</si>
  <si>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</si>
  <si>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</si>
  <si>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</si>
  <si>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</si>
  <si>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</si>
  <si>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</si>
  <si>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</si>
  <si>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</si>
  <si>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</si>
  <si>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</si>
  <si>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</si>
  <si>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</si>
  <si>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</si>
  <si>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</si>
  <si>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</si>
  <si>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</si>
  <si>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</si>
  <si>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</si>
  <si>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</si>
  <si>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</si>
  <si>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</si>
  <si>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</si>
  <si>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</si>
  <si>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</si>
  <si>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</si>
  <si>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</si>
  <si>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</si>
  <si>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</si>
  <si>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</si>
  <si>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</si>
  <si>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</si>
  <si>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</si>
  <si>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</si>
  <si>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</si>
  <si>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</si>
  <si>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</si>
  <si>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</si>
  <si>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</si>
  <si>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</si>
  <si>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</si>
  <si>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</si>
  <si>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</si>
  <si>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</si>
  <si>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</si>
  <si>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</si>
  <si>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</si>
  <si>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</si>
  <si>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</si>
  <si>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</si>
  <si>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</si>
  <si>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</si>
  <si>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</si>
  <si>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</si>
  <si>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</si>
  <si>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</si>
  <si>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</si>
  <si>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</si>
  <si>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</si>
  <si>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</si>
  <si>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</si>
  <si>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</si>
  <si>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</si>
  <si>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</si>
  <si>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</si>
  <si>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</si>
  <si>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</si>
  <si>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</si>
  <si>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</si>
  <si>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</si>
  <si>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</si>
  <si>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</si>
  <si>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</si>
  <si>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</si>
  <si>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</si>
  <si>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</si>
  <si>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</si>
  <si>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</si>
  <si>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</si>
  <si>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</si>
  <si>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</si>
  <si>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</si>
  <si>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</si>
  <si>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</si>
  <si>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</si>
  <si>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</si>
  <si>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</si>
  <si>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</si>
  <si>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</si>
  <si>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</si>
  <si>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</si>
  <si>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</si>
  <si>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</si>
  <si>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</si>
  <si>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</si>
  <si>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</si>
  <si>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</si>
  <si>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</si>
  <si>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</si>
  <si>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</si>
  <si>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</si>
  <si>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</si>
  <si>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</si>
  <si>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</si>
  <si>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</si>
  <si>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</si>
  <si>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</si>
  <si>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</si>
  <si>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</si>
  <si>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</si>
  <si>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</si>
  <si>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</si>
  <si>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</si>
  <si>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</si>
  <si>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</si>
  <si>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</si>
  <si>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</si>
  <si>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</si>
  <si>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</si>
  <si>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</si>
  <si>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</si>
  <si>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</si>
  <si>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</si>
  <si>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</si>
  <si>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</si>
  <si>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</si>
  <si>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</si>
  <si>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</si>
  <si>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</si>
  <si>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</si>
  <si>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</si>
  <si>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</si>
  <si>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</si>
  <si>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</si>
  <si>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</si>
  <si>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</si>
  <si>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</si>
  <si>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</si>
  <si>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</si>
  <si>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</si>
  <si>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</si>
  <si>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</si>
  <si>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</si>
  <si>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</si>
  <si>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</si>
  <si>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</si>
  <si>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</si>
  <si>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</si>
  <si>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</si>
  <si>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</si>
  <si>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</si>
  <si>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</si>
  <si>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</si>
  <si>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</si>
  <si>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</si>
  <si>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</si>
  <si>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</si>
  <si>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</si>
  <si>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</si>
  <si>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</si>
  <si>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</si>
  <si>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</si>
  <si>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</si>
  <si>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</si>
  <si>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</si>
  <si>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</si>
  <si>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</si>
  <si>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</si>
  <si>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</si>
  <si>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</si>
  <si>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</si>
  <si>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</si>
  <si>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</si>
  <si>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</si>
  <si>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</si>
  <si>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</si>
  <si>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</si>
  <si>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</si>
  <si>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</si>
  <si>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</si>
  <si>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</si>
  <si>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</si>
  <si>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</si>
  <si>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</si>
  <si>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</si>
  <si>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</si>
  <si>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</si>
  <si>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</si>
  <si>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</si>
  <si>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</si>
  <si>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</si>
  <si>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</si>
  <si>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</si>
  <si>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</si>
  <si>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</si>
  <si>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</si>
  <si>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</si>
  <si>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</si>
  <si>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</si>
  <si>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</si>
  <si>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</si>
  <si>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</si>
  <si>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</si>
  <si>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</si>
  <si>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</si>
  <si>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</si>
  <si>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</si>
  <si>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</si>
  <si>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</si>
  <si>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</si>
  <si>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</si>
  <si>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</si>
  <si>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</si>
  <si>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</si>
  <si>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</si>
  <si>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</si>
  <si>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</si>
  <si>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</si>
  <si>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</si>
  <si>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</si>
  <si>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</si>
  <si>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</si>
  <si>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</si>
  <si>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</si>
  <si>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</si>
  <si>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</si>
  <si>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</si>
  <si>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</si>
  <si>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</si>
  <si>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</si>
  <si>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</si>
  <si>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</si>
  <si>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</si>
  <si>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</si>
  <si>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</si>
  <si>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</si>
  <si>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</si>
  <si>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</si>
  <si>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</si>
  <si>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</si>
  <si>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</si>
  <si>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</si>
  <si>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</si>
  <si>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</si>
  <si>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</si>
  <si>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</si>
  <si>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</si>
  <si>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</si>
  <si>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</si>
  <si>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</si>
  <si>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</si>
  <si>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</si>
  <si>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</si>
  <si>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</si>
  <si>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</si>
  <si>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</si>
  <si>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</si>
  <si>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</si>
  <si>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</si>
  <si>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</si>
  <si>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</si>
  <si>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</si>
  <si>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</si>
  <si>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</si>
  <si>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</si>
  <si>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</si>
  <si>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</si>
  <si>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</si>
  <si>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</si>
  <si>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</si>
  <si>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</si>
  <si>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</si>
  <si>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</si>
  <si>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</si>
  <si>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</si>
  <si>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</si>
  <si>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</si>
  <si>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</si>
  <si>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</si>
  <si>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</si>
  <si>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</si>
  <si>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</si>
  <si>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</si>
  <si>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</si>
  <si>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</si>
  <si>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</si>
  <si>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</si>
  <si>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</si>
  <si>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</si>
  <si>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</si>
  <si>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</si>
  <si>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</si>
  <si>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</si>
  <si>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</si>
  <si>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</si>
  <si>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</si>
  <si>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</si>
  <si>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</si>
  <si>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</si>
  <si>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</si>
  <si>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</si>
  <si>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</si>
  <si>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</si>
  <si>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</si>
  <si>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</si>
  <si>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</si>
  <si>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</si>
  <si>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</si>
  <si>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</si>
  <si>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</si>
  <si>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</si>
  <si>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</si>
  <si>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</si>
  <si>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</si>
  <si>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</si>
  <si>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</si>
  <si>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</si>
  <si>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</si>
  <si>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</si>
  <si>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</si>
  <si>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</si>
  <si>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</si>
  <si>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</si>
  <si>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</si>
  <si>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</si>
  <si>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</si>
  <si>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</si>
  <si>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</si>
  <si>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</si>
  <si>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</si>
  <si>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</si>
  <si>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</si>
  <si>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</si>
  <si>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</si>
  <si>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</si>
  <si>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</si>
  <si>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</si>
  <si>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</si>
  <si>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</si>
  <si>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</si>
  <si>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</si>
  <si>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</si>
  <si>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</si>
  <si>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</si>
  <si>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</si>
  <si>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</si>
  <si>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</si>
  <si>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</si>
  <si>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</si>
  <si>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</si>
  <si>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</si>
  <si>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</si>
  <si>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</si>
  <si>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</si>
  <si>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</si>
  <si>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</si>
  <si>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</si>
  <si>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</si>
  <si>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</si>
  <si>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</si>
  <si>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</si>
  <si>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</si>
  <si>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</si>
  <si>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</si>
  <si>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</si>
  <si>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</si>
  <si>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</si>
  <si>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</si>
  <si>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</si>
  <si>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</si>
  <si>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</si>
  <si>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</si>
  <si>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</si>
  <si>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</si>
  <si>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</si>
  <si>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</si>
  <si>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</si>
  <si>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</si>
  <si>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</si>
  <si>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</si>
  <si>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</si>
  <si>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</si>
  <si>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</si>
  <si>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</si>
  <si>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</si>
  <si>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</si>
  <si>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</si>
  <si>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</si>
  <si>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</si>
  <si>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</si>
  <si>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</si>
  <si>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</si>
  <si>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</si>
  <si>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</si>
  <si>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</si>
  <si>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</si>
  <si>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</si>
  <si>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</si>
  <si>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</si>
  <si>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</si>
  <si>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</si>
  <si>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</si>
  <si>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</si>
  <si>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</si>
  <si>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</si>
  <si>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</si>
  <si>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</si>
  <si>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</si>
  <si>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</si>
  <si>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</si>
  <si>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</si>
  <si>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</si>
  <si>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</si>
  <si>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</si>
  <si>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</si>
  <si>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</si>
  <si>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</si>
  <si>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</si>
  <si>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</si>
  <si>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</si>
  <si>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</si>
  <si>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</si>
  <si>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</si>
  <si>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</si>
  <si>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</si>
  <si>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</si>
  <si>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</si>
  <si>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</si>
  <si>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</si>
  <si>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</si>
  <si>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</si>
  <si>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</si>
  <si>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</si>
  <si>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</si>
  <si>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</si>
  <si>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</si>
  <si>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</si>
  <si>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</si>
  <si>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</si>
  <si>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</si>
  <si>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</si>
  <si>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</si>
  <si>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</si>
  <si>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</si>
  <si>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</si>
  <si>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</si>
  <si>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</si>
  <si>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</si>
  <si>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</si>
  <si>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</si>
  <si>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</si>
  <si>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</si>
  <si>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</si>
  <si>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</si>
  <si>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</si>
  <si>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</si>
  <si>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</si>
  <si>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</si>
  <si>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</si>
  <si>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</si>
  <si>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</si>
  <si>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</si>
  <si>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</si>
  <si>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</si>
  <si>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</si>
  <si>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</si>
  <si>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</si>
  <si>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</si>
  <si>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</si>
  <si>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</si>
  <si>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</si>
  <si>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</si>
  <si>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</si>
  <si>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</si>
  <si>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</si>
  <si>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</si>
  <si>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</si>
  <si>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</si>
  <si>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</si>
  <si>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</si>
  <si>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</si>
  <si>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</si>
  <si>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</si>
  <si>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</si>
  <si>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</si>
  <si>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</si>
  <si>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</si>
  <si>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</si>
  <si>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</si>
  <si>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</si>
  <si>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</si>
  <si>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</si>
  <si>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</si>
  <si>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</si>
  <si>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</si>
  <si>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</si>
  <si>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</si>
  <si>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</si>
  <si>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</si>
  <si>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</si>
  <si>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</si>
  <si>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</si>
  <si>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</si>
  <si>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</si>
  <si>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</si>
  <si>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</si>
  <si>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</si>
  <si>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</si>
  <si>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</si>
  <si>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</si>
  <si>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</si>
  <si>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</si>
  <si>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</si>
  <si>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</si>
  <si>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</si>
  <si>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</si>
  <si>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</si>
  <si>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</si>
  <si>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</si>
  <si>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</si>
  <si>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</si>
  <si>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</si>
  <si>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</si>
  <si>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</si>
  <si>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</si>
  <si>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</si>
  <si>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</si>
  <si>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</si>
  <si>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</si>
  <si>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</si>
  <si>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</si>
  <si>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</si>
  <si>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</si>
  <si>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</si>
  <si>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</si>
  <si>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</si>
  <si>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</si>
  <si>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</si>
  <si>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</si>
  <si>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</si>
  <si>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</si>
  <si>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</si>
  <si>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</si>
  <si>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</si>
  <si>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</si>
  <si>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</si>
  <si>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</si>
  <si>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</si>
  <si>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</si>
  <si>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</si>
  <si>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</si>
  <si>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</si>
  <si>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</si>
  <si>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</si>
  <si>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</si>
  <si>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</si>
  <si>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</si>
  <si>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</si>
  <si>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</si>
  <si>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</si>
  <si>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</si>
  <si>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</si>
  <si>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</si>
  <si>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</si>
  <si>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</si>
  <si>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</si>
  <si>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</si>
  <si>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</si>
  <si>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</si>
  <si>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</si>
  <si>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</si>
  <si>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</si>
  <si>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</si>
  <si>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</si>
  <si>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</si>
  <si>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</si>
  <si>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</si>
  <si>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</si>
  <si>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</si>
  <si>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</si>
  <si>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</si>
  <si>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</si>
  <si>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</si>
  <si>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</si>
  <si>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</si>
  <si>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</si>
  <si>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</si>
  <si>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</si>
  <si>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</si>
  <si>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</si>
  <si>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</si>
  <si>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</si>
  <si>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</si>
  <si>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</si>
  <si>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</si>
  <si>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</si>
  <si>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</si>
  <si>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</si>
  <si>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</si>
  <si>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</si>
  <si>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</si>
  <si>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</si>
  <si>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</si>
  <si>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</si>
  <si>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</si>
  <si>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</si>
  <si>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</si>
  <si>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</si>
  <si>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</si>
  <si>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</si>
  <si>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</si>
  <si>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</si>
  <si>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</si>
  <si>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</si>
  <si>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</si>
  <si>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</si>
  <si>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</si>
  <si>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</si>
  <si>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</si>
  <si>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</si>
  <si>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</si>
  <si>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</si>
  <si>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</si>
  <si>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</si>
  <si>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</si>
  <si>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</si>
  <si>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</si>
  <si>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</si>
  <si>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</si>
  <si>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</si>
  <si>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</si>
  <si>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</si>
  <si>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</si>
  <si>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</si>
  <si>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</si>
  <si>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</si>
  <si>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</si>
  <si>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</si>
  <si>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</si>
  <si>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</si>
  <si>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</si>
  <si>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</si>
  <si>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</si>
  <si>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</si>
  <si>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</si>
  <si>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</si>
  <si>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</si>
  <si>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</si>
  <si>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</si>
  <si>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</si>
  <si>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</si>
  <si>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</si>
  <si>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</si>
  <si>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</si>
  <si>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</si>
  <si>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</si>
  <si>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</si>
  <si>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</si>
  <si>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</si>
  <si>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</si>
  <si>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</si>
  <si>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</si>
  <si>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</si>
  <si>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</si>
  <si>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</si>
  <si>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</si>
  <si>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</si>
  <si>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</si>
  <si>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</si>
  <si>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</si>
  <si>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</si>
  <si>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</si>
  <si>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</si>
  <si>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</si>
  <si>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</si>
  <si>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</si>
  <si>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</si>
  <si>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</si>
  <si>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</si>
  <si>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</si>
  <si>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</si>
  <si>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</si>
  <si>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</si>
  <si>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</si>
  <si>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</si>
  <si>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</si>
  <si>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</si>
  <si>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</si>
  <si>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</si>
  <si>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</si>
  <si>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</si>
  <si>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</si>
  <si>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</si>
  <si>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</si>
  <si>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</si>
  <si>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</si>
  <si>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</si>
  <si>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</si>
  <si>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</si>
  <si>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</si>
  <si>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</si>
  <si>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</si>
  <si>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</si>
  <si>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</si>
  <si>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</si>
  <si>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</si>
  <si>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</si>
  <si>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</si>
  <si>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</si>
  <si>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</si>
  <si>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</si>
  <si>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</si>
  <si>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</si>
  <si>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</si>
  <si>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</si>
  <si>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</si>
  <si>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</si>
  <si>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</si>
  <si>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</si>
  <si>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</si>
  <si>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</si>
  <si>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</si>
  <si>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</si>
  <si>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</si>
  <si>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</si>
  <si>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</si>
  <si>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</si>
  <si>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</si>
  <si>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</si>
  <si>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</si>
  <si>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</si>
  <si>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</si>
  <si>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</si>
  <si>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</si>
  <si>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</si>
  <si>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</si>
  <si>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</si>
  <si>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</si>
  <si>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</si>
  <si>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</si>
  <si>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</si>
  <si>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</si>
  <si>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</si>
  <si>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</si>
  <si>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</si>
  <si>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</si>
  <si>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</si>
  <si>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</si>
  <si>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</si>
  <si>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</si>
  <si>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</si>
  <si>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</si>
  <si>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</si>
  <si>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</si>
  <si>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</si>
  <si>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</si>
  <si>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</si>
  <si>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</si>
  <si>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</si>
  <si>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</si>
  <si>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</si>
  <si>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</si>
  <si>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</si>
  <si>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</si>
  <si>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</si>
  <si>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</si>
  <si>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</si>
  <si>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</si>
  <si>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</si>
  <si>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</si>
  <si>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</si>
  <si>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</si>
  <si>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</si>
  <si>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</si>
  <si>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</si>
  <si>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</si>
  <si>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</si>
  <si>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</si>
  <si>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</si>
  <si>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</si>
  <si>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</si>
  <si>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</si>
  <si>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</si>
  <si>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</si>
  <si>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</si>
  <si>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</si>
  <si>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</si>
  <si>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</si>
  <si>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</si>
  <si>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</si>
  <si>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</si>
  <si>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</si>
  <si>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</si>
  <si>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</si>
  <si>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</si>
  <si>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</si>
  <si>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</si>
  <si>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</si>
  <si>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</si>
  <si>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</si>
  <si>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</si>
  <si>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</si>
  <si>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</si>
  <si>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</si>
  <si>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</si>
  <si>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</si>
  <si>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</si>
  <si>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</si>
  <si>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</si>
  <si>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</si>
  <si>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</si>
  <si>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</si>
  <si>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</si>
  <si>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</si>
  <si>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</si>
  <si>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</si>
  <si>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</si>
  <si>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</si>
  <si>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</si>
  <si>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</si>
  <si>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</si>
  <si>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</si>
  <si>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</si>
  <si>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</si>
  <si>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</si>
  <si>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</si>
  <si>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</si>
  <si>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</si>
  <si>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</si>
  <si>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</si>
  <si>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</si>
  <si>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</si>
  <si>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</si>
  <si>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</si>
  <si>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</si>
  <si>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</si>
  <si>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</si>
  <si>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</si>
  <si>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</si>
  <si>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</si>
  <si>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</si>
  <si>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</si>
  <si>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</si>
  <si>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</si>
  <si>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</si>
  <si>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</si>
  <si>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</si>
  <si>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</si>
  <si>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</si>
  <si>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</si>
  <si>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</si>
  <si>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</si>
  <si>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</si>
  <si>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</si>
  <si>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</si>
  <si>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</si>
  <si>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</si>
  <si>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</si>
  <si>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</si>
  <si>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</si>
  <si>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</si>
  <si>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</si>
  <si>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</si>
  <si>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</si>
  <si>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</si>
  <si>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</si>
  <si>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</si>
  <si>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</si>
  <si>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</si>
  <si>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</si>
  <si>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</si>
  <si>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</si>
  <si>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</si>
  <si>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</si>
  <si>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</si>
  <si>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</si>
  <si>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</si>
  <si>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</si>
  <si>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</si>
  <si>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</si>
  <si>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</si>
  <si>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</si>
  <si>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</si>
  <si>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</si>
  <si>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</si>
  <si>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</si>
  <si>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</si>
  <si>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</si>
  <si>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</si>
  <si>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</si>
  <si>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</si>
  <si>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</si>
  <si>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</si>
  <si>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</si>
  <si>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</si>
  <si>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</si>
  <si>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</si>
  <si>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</si>
  <si>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</si>
  <si>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</si>
  <si>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</si>
  <si>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</si>
  <si>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</si>
  <si>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</si>
  <si>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</si>
  <si>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</si>
  <si>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</si>
  <si>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</si>
  <si>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</si>
  <si>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</si>
  <si>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</si>
  <si>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</si>
  <si>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</si>
  <si>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</si>
  <si>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</si>
  <si>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</si>
  <si>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</si>
  <si>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</si>
  <si>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</si>
  <si>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</si>
  <si>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</si>
  <si>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</si>
  <si>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</si>
  <si>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</si>
  <si>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</si>
  <si>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</si>
  <si>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</si>
  <si>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</si>
  <si>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</si>
  <si>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</si>
  <si>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</si>
  <si>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</si>
  <si>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</si>
  <si>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</si>
  <si>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</si>
  <si>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</si>
  <si>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</si>
  <si>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</si>
  <si>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</si>
  <si>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</si>
  <si>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</si>
  <si>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</si>
  <si>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</si>
  <si>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</si>
  <si>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</si>
  <si>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</si>
  <si>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</si>
  <si>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</si>
  <si>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</si>
  <si>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</si>
  <si>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</si>
  <si>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</si>
  <si>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</si>
  <si>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</si>
  <si>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</si>
  <si>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</si>
  <si>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</si>
  <si>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</si>
  <si>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</si>
  <si>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</si>
  <si>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</si>
  <si>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</si>
  <si>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</si>
  <si>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</si>
  <si>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</si>
  <si>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</si>
  <si>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</si>
  <si>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</si>
  <si>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</si>
  <si>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</si>
  <si>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</si>
  <si>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</si>
  <si>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</si>
  <si>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</si>
  <si>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</si>
  <si>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</si>
  <si>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</si>
  <si>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</si>
  <si>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</si>
  <si>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</si>
  <si>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</si>
  <si>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</si>
  <si>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</si>
  <si>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</si>
  <si>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</si>
  <si>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</si>
  <si>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</si>
  <si>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</si>
  <si>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</si>
  <si>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</si>
  <si>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</si>
  <si>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</si>
  <si>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</si>
  <si>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</si>
  <si>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</si>
  <si>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</si>
  <si>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</si>
  <si>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</si>
  <si>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</si>
  <si>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</si>
  <si>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</si>
  <si>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</si>
  <si>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</si>
  <si>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</si>
  <si>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</si>
  <si>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</si>
  <si>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</si>
  <si>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</si>
  <si>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</si>
  <si>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</si>
  <si>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</si>
  <si>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</si>
  <si>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</si>
  <si>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</si>
  <si>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</si>
  <si>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</si>
  <si>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</si>
  <si>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</si>
  <si>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</si>
  <si>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</si>
  <si>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</si>
  <si>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</si>
  <si>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</si>
  <si>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</si>
  <si>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</si>
  <si>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</si>
  <si>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</si>
  <si>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</si>
  <si>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</si>
  <si>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</si>
  <si>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</si>
  <si>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</si>
  <si>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</si>
  <si>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</si>
  <si>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</si>
  <si>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</si>
  <si>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</si>
  <si>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</si>
  <si>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</si>
  <si>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</si>
  <si>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</si>
  <si>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</si>
  <si>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</si>
  <si>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</si>
  <si>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</si>
  <si>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</si>
  <si>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</si>
  <si>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</si>
  <si>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</si>
  <si>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</si>
  <si>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</si>
  <si>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</si>
  <si>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</si>
  <si>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</si>
  <si>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</si>
  <si>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</si>
  <si>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</si>
  <si>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</si>
  <si>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</si>
  <si>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</si>
  <si>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</si>
  <si>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</si>
  <si>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</si>
  <si>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</si>
  <si>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</si>
  <si>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</si>
  <si>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</si>
  <si>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</si>
  <si>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</si>
  <si>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</si>
  <si>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</si>
  <si>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</si>
  <si>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</si>
  <si>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</si>
  <si>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</si>
  <si>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</si>
  <si>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</si>
  <si>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</si>
  <si>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</si>
  <si>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</si>
  <si>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</si>
  <si>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</si>
  <si>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</si>
  <si>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</si>
  <si>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</si>
  <si>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</si>
  <si>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</si>
  <si>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</si>
  <si>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</si>
  <si>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</si>
  <si>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</si>
  <si>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</si>
  <si>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</si>
  <si>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</si>
  <si>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</si>
  <si>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</si>
  <si>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</si>
  <si>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</si>
  <si>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</si>
  <si>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</si>
  <si>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</si>
  <si>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</si>
  <si>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</si>
  <si>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</si>
  <si>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</si>
  <si>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</si>
  <si>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</si>
  <si>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</si>
  <si>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</si>
  <si>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</si>
  <si>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</si>
  <si>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</si>
  <si>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</si>
  <si>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</si>
  <si>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</si>
  <si>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</si>
  <si>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</si>
  <si>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</si>
  <si>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</si>
  <si>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</si>
  <si>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</si>
  <si>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</si>
  <si>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</si>
  <si>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</si>
  <si>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</si>
  <si>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</si>
  <si>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</si>
  <si>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</si>
  <si>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</si>
  <si>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</si>
  <si>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</si>
  <si>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</si>
  <si>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</si>
  <si>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</si>
  <si>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</si>
  <si>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</si>
  <si>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</si>
  <si>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</si>
  <si>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</si>
  <si>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</si>
  <si>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</si>
  <si>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</si>
  <si>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</si>
  <si>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</si>
  <si>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</si>
  <si>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</si>
  <si>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</si>
  <si>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</si>
  <si>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</si>
  <si>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</si>
  <si>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</si>
  <si>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</si>
  <si>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</si>
  <si>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</si>
  <si>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</si>
  <si>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</si>
  <si>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</si>
  <si>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</si>
  <si>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</si>
  <si>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</si>
  <si>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</si>
  <si>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</si>
  <si>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</si>
  <si>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</si>
  <si>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</si>
  <si>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</si>
  <si>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</si>
  <si>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</si>
  <si>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</si>
  <si>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</si>
  <si>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</si>
  <si>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</si>
  <si>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</si>
  <si>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</si>
  <si>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</si>
  <si>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</si>
  <si>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</si>
  <si>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</si>
  <si>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</si>
  <si>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</si>
  <si>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</si>
  <si>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</si>
  <si>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</si>
  <si>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</si>
  <si>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</si>
  <si>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</si>
  <si>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</si>
  <si>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</si>
  <si>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</si>
  <si>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</si>
  <si>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</si>
  <si>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</si>
  <si>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</si>
  <si>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</si>
  <si>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</si>
  <si>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</si>
  <si>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</si>
  <si>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</si>
  <si>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</si>
  <si>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</si>
  <si>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</si>
  <si>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</si>
  <si>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</si>
  <si>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</si>
  <si>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</si>
  <si>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</si>
  <si>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</si>
  <si>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</si>
  <si>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</si>
  <si>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</si>
  <si>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</si>
  <si>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</si>
  <si>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</si>
  <si>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</si>
  <si>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</si>
  <si>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</si>
  <si>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</si>
  <si>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</si>
  <si>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</si>
  <si>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</si>
  <si>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</si>
  <si>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</si>
  <si>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</si>
  <si>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</si>
  <si>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</si>
  <si>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</si>
  <si>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</si>
  <si>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</si>
  <si>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</si>
  <si>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</si>
  <si>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</si>
  <si>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</si>
  <si>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</si>
  <si>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</si>
  <si>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</si>
  <si>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</si>
  <si>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</si>
  <si>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</si>
  <si>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</si>
  <si>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</si>
  <si>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</si>
  <si>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</si>
  <si>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</si>
  <si>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</si>
  <si>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</si>
  <si>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</si>
  <si>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</si>
  <si>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</si>
  <si>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</si>
  <si>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</si>
  <si>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</si>
  <si>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</si>
  <si>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</si>
  <si>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</si>
  <si>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</si>
  <si>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</si>
  <si>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</si>
  <si>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</si>
  <si>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</si>
  <si>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</si>
  <si>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</si>
  <si>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</si>
  <si>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</si>
  <si>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</si>
  <si>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</si>
  <si>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</si>
  <si>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</si>
  <si>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</si>
  <si>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</si>
  <si>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</si>
  <si>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</si>
  <si>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</si>
  <si>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</si>
  <si>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</si>
  <si>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</si>
  <si>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</si>
  <si>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</si>
  <si>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</si>
  <si>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</si>
  <si>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</si>
  <si>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</si>
  <si>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</si>
  <si>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</si>
  <si>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</si>
  <si>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</si>
  <si>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</si>
  <si>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</si>
  <si>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</si>
  <si>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</si>
  <si>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</si>
  <si>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</si>
  <si>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</si>
  <si>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</si>
  <si>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</si>
  <si>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</si>
  <si>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</si>
  <si>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</si>
  <si>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</si>
  <si>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</si>
  <si>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</si>
  <si>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</si>
  <si>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</si>
  <si>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</si>
  <si>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</si>
  <si>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</si>
  <si>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</si>
  <si>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</si>
  <si>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</si>
  <si>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</si>
  <si>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</si>
  <si>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</si>
  <si>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</si>
  <si>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</si>
  <si>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</si>
  <si>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</si>
  <si>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</si>
  <si>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</si>
  <si>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</si>
  <si>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</si>
  <si>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</si>
  <si>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</si>
  <si>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</si>
  <si>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</si>
  <si>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</si>
  <si>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</si>
  <si>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</si>
  <si>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</si>
  <si>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</si>
  <si>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</si>
  <si>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</si>
  <si>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</si>
  <si>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</si>
  <si>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</si>
  <si>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</si>
  <si>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</si>
  <si>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</si>
  <si>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</si>
  <si>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</si>
  <si>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</si>
  <si>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</si>
  <si>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</si>
  <si>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</si>
  <si>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</si>
  <si>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</si>
  <si>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</si>
  <si>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</si>
  <si>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</si>
  <si>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</si>
  <si>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</si>
  <si>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</si>
  <si>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</si>
  <si>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</si>
  <si>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</si>
  <si>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</si>
  <si>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</si>
  <si>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</si>
  <si>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</si>
  <si>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</si>
  <si>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</si>
  <si>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</si>
  <si>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</si>
  <si>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</si>
  <si>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</si>
  <si>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</si>
  <si>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</si>
  <si>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</si>
  <si>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</si>
  <si>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</si>
  <si>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</si>
  <si>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</si>
  <si>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</si>
  <si>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</si>
  <si>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</si>
  <si>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</si>
  <si>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</si>
  <si>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</si>
  <si>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</si>
  <si>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</si>
  <si>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</si>
  <si>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</si>
  <si>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</si>
  <si>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</si>
  <si>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</si>
  <si>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</si>
  <si>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</si>
  <si>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</si>
  <si>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</si>
  <si>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</si>
  <si>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</si>
  <si>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</si>
  <si>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</si>
  <si>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</si>
  <si>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</si>
  <si>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</si>
  <si>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</si>
  <si>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</si>
  <si>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</si>
  <si>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</si>
  <si>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</si>
  <si>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</si>
  <si>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</si>
  <si>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</si>
  <si>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</si>
  <si>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</si>
  <si>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</si>
  <si>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</si>
  <si>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</si>
  <si>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</si>
  <si>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</si>
  <si>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</si>
  <si>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</si>
  <si>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</si>
  <si>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</si>
  <si>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</si>
  <si>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</si>
  <si>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</si>
  <si>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</si>
  <si>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</si>
  <si>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</si>
  <si>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</si>
  <si>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</si>
  <si>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</si>
  <si>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</si>
  <si>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</si>
  <si>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</si>
  <si>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</si>
  <si>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</si>
  <si>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</si>
  <si>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</si>
  <si>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</si>
  <si>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</si>
  <si>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</si>
  <si>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</si>
  <si>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</si>
  <si>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</si>
  <si>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</si>
  <si>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</si>
  <si>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</si>
  <si>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</si>
  <si>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</si>
  <si>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</si>
  <si>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</si>
  <si>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</si>
  <si>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</si>
  <si>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</si>
  <si>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</si>
  <si>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</si>
  <si>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</si>
  <si>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</si>
  <si>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</si>
  <si>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</si>
  <si>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</si>
  <si>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</si>
  <si>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</si>
  <si>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</si>
  <si>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</si>
  <si>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</si>
  <si>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</si>
  <si>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</si>
  <si>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</si>
  <si>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</si>
  <si>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</si>
  <si>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</si>
  <si>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</si>
  <si>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</si>
  <si>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</si>
  <si>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</si>
  <si>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</si>
  <si>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</si>
  <si>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</si>
  <si>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</si>
  <si>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</si>
  <si>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</si>
  <si>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</si>
  <si>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</si>
  <si>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</si>
  <si>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</si>
  <si>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</si>
  <si>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</si>
  <si>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</si>
  <si>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</si>
  <si>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</si>
  <si>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</si>
  <si>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</si>
  <si>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</si>
  <si>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</si>
  <si>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</si>
  <si>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</si>
  <si>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</si>
  <si>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</si>
  <si>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</si>
  <si>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</si>
  <si>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</si>
  <si>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</si>
  <si>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</si>
  <si>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</si>
  <si>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</si>
  <si>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</si>
  <si>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</si>
  <si>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</si>
  <si>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</si>
  <si>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</si>
  <si>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</si>
  <si>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</si>
  <si>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</si>
  <si>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</si>
  <si>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</si>
  <si>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</si>
  <si>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</si>
  <si>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</si>
  <si>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</si>
  <si>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</si>
  <si>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</si>
  <si>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</si>
  <si>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</si>
  <si>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</si>
  <si>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</si>
  <si>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</si>
  <si>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</si>
  <si>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</si>
  <si>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</si>
  <si>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</si>
  <si>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</si>
  <si>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</si>
  <si>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</si>
  <si>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</si>
  <si>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</si>
  <si>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</si>
  <si>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</si>
  <si>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</si>
  <si>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</si>
  <si>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</si>
  <si>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</si>
  <si>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</si>
  <si>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</si>
  <si>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</si>
  <si>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</si>
  <si>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</si>
  <si>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</si>
  <si>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</si>
  <si>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</si>
  <si>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</si>
  <si>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</si>
  <si>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</si>
  <si>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</si>
  <si>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</si>
  <si>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</si>
  <si>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</si>
  <si>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</si>
  <si>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</si>
  <si>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</si>
  <si>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</si>
  <si>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</si>
  <si>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</si>
  <si>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</si>
  <si>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</si>
  <si>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</si>
  <si>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</si>
  <si>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</si>
  <si>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</si>
  <si>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</si>
  <si>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</si>
  <si>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</si>
  <si>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</si>
  <si>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</si>
  <si>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</si>
  <si>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</si>
  <si>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</si>
  <si>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</si>
  <si>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</si>
  <si>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</si>
  <si>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</si>
  <si>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</si>
  <si>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</si>
  <si>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</si>
  <si>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</si>
  <si>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</si>
  <si>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</si>
  <si>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</si>
  <si>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</si>
  <si>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</si>
  <si>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</si>
  <si>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</si>
  <si>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</si>
  <si>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</si>
  <si>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</si>
  <si>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</si>
  <si>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</si>
  <si>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</si>
  <si>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</si>
  <si>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</si>
  <si>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</si>
  <si>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</si>
  <si>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</si>
  <si>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</si>
  <si>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</si>
  <si>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</si>
  <si>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</si>
  <si>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</si>
  <si>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</si>
  <si>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</si>
  <si>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</si>
  <si>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</si>
  <si>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</si>
  <si>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</si>
  <si>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</si>
  <si>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</si>
  <si>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</si>
  <si>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</si>
  <si>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</si>
  <si>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</si>
  <si>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</si>
  <si>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</si>
  <si>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</si>
  <si>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</si>
  <si>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</si>
  <si>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</si>
  <si>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</si>
  <si>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</si>
  <si>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</si>
  <si>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</si>
  <si>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</si>
  <si>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</si>
  <si>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</si>
  <si>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</si>
  <si>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</si>
  <si>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</si>
  <si>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</si>
  <si>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</si>
  <si>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</si>
  <si>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</si>
  <si>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</si>
  <si>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</si>
  <si>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</si>
  <si>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</si>
  <si>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</si>
  <si>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</si>
  <si>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</si>
  <si>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</si>
  <si>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</si>
  <si>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</si>
  <si>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</si>
  <si>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</si>
  <si>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</si>
  <si>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</si>
  <si>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</si>
  <si>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</si>
  <si>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</si>
  <si>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</si>
  <si>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</si>
  <si>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</si>
  <si>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</si>
  <si>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</si>
  <si>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</si>
  <si>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</si>
  <si>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</si>
  <si>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</si>
  <si>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</si>
  <si>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</si>
  <si>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</si>
  <si>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</si>
  <si>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</si>
  <si>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</si>
  <si>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</si>
  <si>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</si>
  <si>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</si>
  <si>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</si>
  <si>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</si>
  <si>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</si>
  <si>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</si>
  <si>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</si>
  <si>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</si>
  <si>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</si>
  <si>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</si>
  <si>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</si>
  <si>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</si>
  <si>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</si>
  <si>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</si>
  <si>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</si>
  <si>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</si>
  <si>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</si>
  <si>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</si>
  <si>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</si>
  <si>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</si>
  <si>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</si>
  <si>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</si>
  <si>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</si>
  <si>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</si>
  <si>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</si>
  <si>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</si>
  <si>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</si>
  <si>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</si>
  <si>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</si>
  <si>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</si>
  <si>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</si>
  <si>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</si>
  <si>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</si>
  <si>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</si>
  <si>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</si>
  <si>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</si>
  <si>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</si>
  <si>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</si>
  <si>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</si>
  <si>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</si>
  <si>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</si>
  <si>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</si>
  <si>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</si>
  <si>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</si>
  <si>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</si>
  <si>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</si>
  <si>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</si>
  <si>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</si>
  <si>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</si>
  <si>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</si>
  <si>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</si>
  <si>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</si>
  <si>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</si>
  <si>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</si>
  <si>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</si>
  <si>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</si>
  <si>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</si>
  <si>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</si>
  <si>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</si>
  <si>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</si>
  <si>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</si>
  <si>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</si>
  <si>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</si>
  <si>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</si>
  <si>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</si>
  <si>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</si>
  <si>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</si>
  <si>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</si>
  <si>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</si>
  <si>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</si>
  <si>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</si>
  <si>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</si>
  <si>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</si>
  <si>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</si>
  <si>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</si>
  <si>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</si>
  <si>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</si>
  <si>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</si>
  <si>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</si>
  <si>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</si>
  <si>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</si>
  <si>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</si>
  <si>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</si>
  <si>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</si>
  <si>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</si>
  <si>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</si>
  <si>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</si>
  <si>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</si>
  <si>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</si>
  <si>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</si>
  <si>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</si>
  <si>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</si>
  <si>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</si>
  <si>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</si>
  <si>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</si>
  <si>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</si>
  <si>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</si>
  <si>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</si>
  <si>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</si>
  <si>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</si>
  <si>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</si>
  <si>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</si>
  <si>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</si>
  <si>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</si>
  <si>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</si>
  <si>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</si>
  <si>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</si>
  <si>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</si>
  <si>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</si>
  <si>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</si>
  <si>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</si>
  <si>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</si>
  <si>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</si>
  <si>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</si>
  <si>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</si>
  <si>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</si>
  <si>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</si>
  <si>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</si>
  <si>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</si>
  <si>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</si>
  <si>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</si>
  <si>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</si>
  <si>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</si>
  <si>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</si>
  <si>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</si>
  <si>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</si>
  <si>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</si>
  <si>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</si>
  <si>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</si>
  <si>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</si>
  <si>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</si>
  <si>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</si>
  <si>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</si>
  <si>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</si>
  <si>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</si>
  <si>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</si>
  <si>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</si>
  <si>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</si>
  <si>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</si>
  <si>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</si>
  <si>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</si>
  <si>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</si>
  <si>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</si>
  <si>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</si>
  <si>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</si>
  <si>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</si>
  <si>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</si>
  <si>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</si>
  <si>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</si>
  <si>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</si>
  <si>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</si>
  <si>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</si>
  <si>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</si>
  <si>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</si>
  <si>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</si>
  <si>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</si>
  <si>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</si>
  <si>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</si>
  <si>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</si>
  <si>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</si>
  <si>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</si>
  <si>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</si>
  <si>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</si>
  <si>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</si>
  <si>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</si>
  <si>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</si>
  <si>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</si>
  <si>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</si>
  <si>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</si>
  <si>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</si>
  <si>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</si>
  <si>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</si>
  <si>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</si>
  <si>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</si>
  <si>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</si>
  <si>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</si>
  <si>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</si>
  <si>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</si>
  <si>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</si>
  <si>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</si>
  <si>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</si>
  <si>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</si>
  <si>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</si>
  <si>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</si>
  <si>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</si>
  <si>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</si>
  <si>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</si>
  <si>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</si>
  <si>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</si>
  <si>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</si>
  <si>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</si>
  <si>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</si>
  <si>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</si>
  <si>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</si>
  <si>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</si>
  <si>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</si>
  <si>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</si>
  <si>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</si>
  <si>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</si>
  <si>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</si>
  <si>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</si>
  <si>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</si>
  <si>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</si>
  <si>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</si>
  <si>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</si>
  <si>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</si>
  <si>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</si>
  <si>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</si>
  <si>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</si>
  <si>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</si>
  <si>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</si>
  <si>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</si>
  <si>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</si>
  <si>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</si>
  <si>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</si>
  <si>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</si>
  <si>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</si>
  <si>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</si>
  <si>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</si>
  <si>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</si>
  <si>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</si>
  <si>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</si>
  <si>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</si>
  <si>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</si>
  <si>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</si>
  <si>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</si>
  <si>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</si>
  <si>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</si>
  <si>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</si>
  <si>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</si>
  <si>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</si>
  <si>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</si>
  <si>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</si>
  <si>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</si>
  <si>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</si>
  <si>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</si>
  <si>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</si>
  <si>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</si>
  <si>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</si>
  <si>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</si>
  <si>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</si>
  <si>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</si>
  <si>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</si>
  <si>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</si>
  <si>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</si>
  <si>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</si>
  <si>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</si>
  <si>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</si>
  <si>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</si>
  <si>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</si>
  <si>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</si>
  <si>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</si>
  <si>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</si>
  <si>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</si>
  <si>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</si>
  <si>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</si>
  <si>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</si>
  <si>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</si>
  <si>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</si>
  <si>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</si>
  <si>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</si>
  <si>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</si>
  <si>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</si>
  <si>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</si>
  <si>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</si>
  <si>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</si>
  <si>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</si>
  <si>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</si>
  <si>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</si>
  <si>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</si>
  <si>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</si>
  <si>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</si>
  <si>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</si>
  <si>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</si>
  <si>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</si>
  <si>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</si>
  <si>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</si>
  <si>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</si>
  <si>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</si>
  <si>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</si>
  <si>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</si>
  <si>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</si>
  <si>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</si>
  <si>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</si>
  <si>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</si>
  <si>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</si>
  <si>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</si>
  <si>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</si>
  <si>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</si>
  <si>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</si>
  <si>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</si>
  <si>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</si>
  <si>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</si>
  <si>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</si>
  <si>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</si>
  <si>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</si>
  <si>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</si>
  <si>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</si>
  <si>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</si>
  <si>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</si>
  <si>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</si>
  <si>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</si>
  <si>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</si>
  <si>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</si>
  <si>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</si>
  <si>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</si>
  <si>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</si>
  <si>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</si>
  <si>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</si>
  <si>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</si>
  <si>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</si>
  <si>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</si>
  <si>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</si>
  <si>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</si>
  <si>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</si>
  <si>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</si>
  <si>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</si>
  <si>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</si>
  <si>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</si>
  <si>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</si>
  <si>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</si>
  <si>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</si>
  <si>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</si>
  <si>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</si>
  <si>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</si>
  <si>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</si>
  <si>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</si>
  <si>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</si>
  <si>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</si>
  <si>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</si>
  <si>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</si>
  <si>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</si>
  <si>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</si>
  <si>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</si>
  <si>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</si>
  <si>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</si>
  <si>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</si>
  <si>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</si>
  <si>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</si>
  <si>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</si>
  <si>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</si>
  <si>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</si>
  <si>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</si>
  <si>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</si>
  <si>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</si>
  <si>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</si>
  <si>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</si>
  <si>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2019 y al 30 de septiembre de 2020 (b)</t>
  </si>
  <si>
    <t>Del 1 de enero al 30 de septiembre de 2020 (b)</t>
  </si>
  <si>
    <t xml:space="preserve">COMISION MUNICIPAL DEL DEPORTE DEL MUNICIPIO DE SAN MIGUEL DE ALLENDE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</si>
</sst>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7" fillId="0" borderId="0" xfId="2" applyNumberFormat="1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9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Normal" xfId="0" builtinId="0"/>
    <cellStyle name="Normal 2" xfId="4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topLeftCell="A7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3" t="s">
        <v>829</v>
      </c>
      <c r="B1" s="164"/>
      <c r="C1" s="164"/>
      <c r="D1" s="164"/>
      <c r="E1" s="165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6" t="s">
        <v>3304</v>
      </c>
      <c r="D3" s="166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73" workbookViewId="0">
      <selection activeCell="C53" sqref="C5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9" t="s">
        <v>542</v>
      </c>
      <c r="B1" s="179"/>
      <c r="C1" s="179"/>
      <c r="D1" s="179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9"/>
    </row>
    <row r="3" spans="1:11" ht="14.25" x14ac:dyDescent="0.45">
      <c r="A3" s="170" t="s">
        <v>166</v>
      </c>
      <c r="B3" s="171"/>
      <c r="C3" s="171"/>
      <c r="D3" s="172"/>
    </row>
    <row r="4" spans="1:11" ht="14.25" x14ac:dyDescent="0.45">
      <c r="A4" s="173" t="str">
        <f>TRIMESTRE</f>
        <v>Del 1 de enero al 30 de septiembre de 2020 (b)</v>
      </c>
      <c r="B4" s="174"/>
      <c r="C4" s="174"/>
      <c r="D4" s="175"/>
    </row>
    <row r="5" spans="1:11" ht="14.25" x14ac:dyDescent="0.45">
      <c r="A5" s="176" t="s">
        <v>118</v>
      </c>
      <c r="B5" s="177"/>
      <c r="C5" s="177"/>
      <c r="D5" s="178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8942954</v>
      </c>
      <c r="C8" s="40">
        <f t="shared" ref="C8:D8" si="0">SUM(C9:C11)</f>
        <v>5737200</v>
      </c>
      <c r="D8" s="40">
        <f t="shared" si="0"/>
        <v>5737200</v>
      </c>
    </row>
    <row r="9" spans="1:11" x14ac:dyDescent="0.25">
      <c r="A9" s="53" t="s">
        <v>169</v>
      </c>
      <c r="B9" s="23">
        <v>8942954</v>
      </c>
      <c r="C9" s="23">
        <v>5737200</v>
      </c>
      <c r="D9" s="23">
        <v>5737200</v>
      </c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8942954</v>
      </c>
      <c r="C13" s="40">
        <f t="shared" ref="C13:D13" si="2">C14+C15</f>
        <v>2726943.82</v>
      </c>
      <c r="D13" s="40">
        <f t="shared" si="2"/>
        <v>2726943.82</v>
      </c>
    </row>
    <row r="14" spans="1:11" x14ac:dyDescent="0.25">
      <c r="A14" s="53" t="s">
        <v>172</v>
      </c>
      <c r="B14" s="23">
        <v>8942954</v>
      </c>
      <c r="C14" s="23">
        <v>2726943.82</v>
      </c>
      <c r="D14" s="23">
        <v>2726943.82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/>
    </row>
    <row r="19" spans="1:4" ht="14.25" x14ac:dyDescent="0.45">
      <c r="A19" s="53" t="s">
        <v>176</v>
      </c>
      <c r="B19" s="119">
        <v>0</v>
      </c>
      <c r="C19" s="23">
        <v>0</v>
      </c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3010256.18</v>
      </c>
      <c r="D21" s="40">
        <f t="shared" si="4"/>
        <v>3010256.18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3010256.18</v>
      </c>
      <c r="D23" s="40">
        <f t="shared" si="5"/>
        <v>3010256.18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3010256.18</v>
      </c>
      <c r="D25" s="40">
        <f>D23-D17</f>
        <v>3010256.18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3010256.18</v>
      </c>
      <c r="D33" s="61">
        <f t="shared" si="8"/>
        <v>3010256.18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8942954</v>
      </c>
      <c r="C48" s="124">
        <f>C9</f>
        <v>5737200</v>
      </c>
      <c r="D48" s="124">
        <f t="shared" ref="D48" si="12">D9</f>
        <v>5737200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8942954</v>
      </c>
      <c r="C53" s="60">
        <f t="shared" ref="C53:D53" si="14">C14</f>
        <v>2726943.82</v>
      </c>
      <c r="D53" s="60">
        <f t="shared" si="14"/>
        <v>2726943.82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3010256.18</v>
      </c>
      <c r="D57" s="61">
        <f t="shared" ref="D57" si="16">D48+D49-D53+D55</f>
        <v>3010256.18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3010256.18</v>
      </c>
      <c r="D59" s="61">
        <f t="shared" si="17"/>
        <v>3010256.18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8942954</v>
      </c>
      <c r="Q2" s="18">
        <f>'Formato 4'!C8</f>
        <v>5737200</v>
      </c>
      <c r="R2" s="18">
        <f>'Formato 4'!D8</f>
        <v>5737200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8942954</v>
      </c>
      <c r="Q3" s="18">
        <f>'Formato 4'!C9</f>
        <v>5737200</v>
      </c>
      <c r="R3" s="18">
        <f>'Formato 4'!D9</f>
        <v>5737200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8942954</v>
      </c>
      <c r="Q6" s="18">
        <f>'Formato 4'!C13</f>
        <v>2726943.82</v>
      </c>
      <c r="R6" s="18">
        <f>'Formato 4'!D13</f>
        <v>2726943.82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8942954</v>
      </c>
      <c r="Q7" s="18">
        <f>'Formato 4'!C14</f>
        <v>2726943.82</v>
      </c>
      <c r="R7" s="18">
        <f>'Formato 4'!D14</f>
        <v>2726943.82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3010256.18</v>
      </c>
      <c r="R12" s="18">
        <f>'Formato 4'!D21</f>
        <v>3010256.18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3010256.18</v>
      </c>
      <c r="R13" s="18">
        <f>'Formato 4'!D23</f>
        <v>3010256.18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3010256.18</v>
      </c>
      <c r="R14" s="18">
        <f>'Formato 4'!D25</f>
        <v>3010256.18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3010256.18</v>
      </c>
      <c r="R18">
        <f>'Formato 4'!D33</f>
        <v>3010256.18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8942954</v>
      </c>
      <c r="Q26">
        <f>'Formato 4'!C48</f>
        <v>5737200</v>
      </c>
      <c r="R26">
        <f>'Formato 4'!D48</f>
        <v>5737200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8942954</v>
      </c>
      <c r="Q30">
        <f>'Formato 4'!C53</f>
        <v>2726943.82</v>
      </c>
      <c r="R30">
        <f>'Formato 4'!D53</f>
        <v>2726943.82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2" zoomScale="85" zoomScaleNormal="85" workbookViewId="0">
      <selection activeCell="F35" sqref="F3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5" t="s">
        <v>206</v>
      </c>
      <c r="B1" s="185"/>
      <c r="C1" s="185"/>
      <c r="D1" s="185"/>
      <c r="E1" s="185"/>
      <c r="F1" s="185"/>
      <c r="G1" s="185"/>
    </row>
    <row r="2" spans="1:8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8"/>
      <c r="G2" s="169"/>
    </row>
    <row r="3" spans="1:8" x14ac:dyDescent="0.25">
      <c r="A3" s="170" t="s">
        <v>207</v>
      </c>
      <c r="B3" s="171"/>
      <c r="C3" s="171"/>
      <c r="D3" s="171"/>
      <c r="E3" s="171"/>
      <c r="F3" s="171"/>
      <c r="G3" s="172"/>
    </row>
    <row r="4" spans="1:8" ht="14.25" x14ac:dyDescent="0.45">
      <c r="A4" s="173" t="str">
        <f>TRIMESTRE</f>
        <v>Del 1 de enero al 30 de septiembre de 2020 (b)</v>
      </c>
      <c r="B4" s="174"/>
      <c r="C4" s="174"/>
      <c r="D4" s="174"/>
      <c r="E4" s="174"/>
      <c r="F4" s="174"/>
      <c r="G4" s="175"/>
    </row>
    <row r="5" spans="1:8" ht="14.25" x14ac:dyDescent="0.45">
      <c r="A5" s="176" t="s">
        <v>118</v>
      </c>
      <c r="B5" s="177"/>
      <c r="C5" s="177"/>
      <c r="D5" s="177"/>
      <c r="E5" s="177"/>
      <c r="F5" s="177"/>
      <c r="G5" s="178"/>
    </row>
    <row r="6" spans="1:8" x14ac:dyDescent="0.25">
      <c r="A6" s="182" t="s">
        <v>214</v>
      </c>
      <c r="B6" s="184" t="s">
        <v>208</v>
      </c>
      <c r="C6" s="184"/>
      <c r="D6" s="184"/>
      <c r="E6" s="184"/>
      <c r="F6" s="184"/>
      <c r="G6" s="184" t="s">
        <v>209</v>
      </c>
    </row>
    <row r="7" spans="1:8" ht="30" x14ac:dyDescent="0.25">
      <c r="A7" s="18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x14ac:dyDescent="0.25">
      <c r="A15" s="53" t="s">
        <v>222</v>
      </c>
      <c r="B15" s="149">
        <v>668500</v>
      </c>
      <c r="C15" s="149">
        <v>0</v>
      </c>
      <c r="D15" s="150">
        <f t="shared" ref="D15" si="1">B15+C15</f>
        <v>668500</v>
      </c>
      <c r="E15" s="149">
        <v>0</v>
      </c>
      <c r="F15" s="149">
        <v>0</v>
      </c>
      <c r="G15" s="60">
        <f t="shared" si="0"/>
        <v>-668500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3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3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3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3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3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3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3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3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3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5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5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5"/>
        <v>0</v>
      </c>
    </row>
    <row r="34" spans="1:8" x14ac:dyDescent="0.25">
      <c r="A34" s="53" t="s">
        <v>240</v>
      </c>
      <c r="B34" s="149">
        <v>8274454</v>
      </c>
      <c r="C34" s="149">
        <v>0</v>
      </c>
      <c r="D34" s="150">
        <f>B34+C34</f>
        <v>8274454</v>
      </c>
      <c r="E34" s="149">
        <v>5737200</v>
      </c>
      <c r="F34" s="149">
        <v>5737200</v>
      </c>
      <c r="G34" s="60">
        <f t="shared" si="5"/>
        <v>-2537254</v>
      </c>
    </row>
    <row r="35" spans="1:8" x14ac:dyDescent="0.25">
      <c r="A35" s="53" t="s">
        <v>241</v>
      </c>
      <c r="B35" s="60">
        <f>B36</f>
        <v>0</v>
      </c>
      <c r="C35" s="60">
        <f>C36</f>
        <v>0</v>
      </c>
      <c r="D35" s="60">
        <f t="shared" ref="D35:F35" si="6">D36</f>
        <v>0</v>
      </c>
      <c r="E35" s="60">
        <f t="shared" si="6"/>
        <v>0</v>
      </c>
      <c r="F35" s="60">
        <f t="shared" si="6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f>B36+C36</f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7">C38+C39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9">
        <f>SUM(B9,B10,B11,B12,B13,B14,B15,B16,B28,B34,B35,B37)</f>
        <v>8942954</v>
      </c>
      <c r="C41" s="61">
        <f t="shared" ref="C41:E41" si="8">SUM(C9,C10,C11,C12,C13,C14,C15,C16,C28,C34,C35,C37)</f>
        <v>0</v>
      </c>
      <c r="D41" s="61">
        <f t="shared" si="8"/>
        <v>8942954</v>
      </c>
      <c r="E41" s="61">
        <f t="shared" si="8"/>
        <v>5737200</v>
      </c>
      <c r="F41" s="61">
        <f>SUM(F9,F10,F11,F12,F13,F14,F15,F16,F28,F34,F35,F37)</f>
        <v>5737200</v>
      </c>
      <c r="G41" s="61">
        <f>SUM(G9,G10,G11,G12,G13,G14,G15,G16,G28,G34,G35,G37)</f>
        <v>-3205754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9">SUM(C46:C53)</f>
        <v>0</v>
      </c>
      <c r="D45" s="60">
        <f t="shared" si="9"/>
        <v>0</v>
      </c>
      <c r="E45" s="60">
        <f t="shared" si="9"/>
        <v>0</v>
      </c>
      <c r="F45" s="60">
        <f t="shared" si="9"/>
        <v>0</v>
      </c>
      <c r="G45" s="60">
        <f t="shared" si="9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10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10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10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10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10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10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10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1">SUM(C55:C58)</f>
        <v>0</v>
      </c>
      <c r="D54" s="60">
        <f t="shared" si="11"/>
        <v>0</v>
      </c>
      <c r="E54" s="60">
        <f t="shared" si="11"/>
        <v>0</v>
      </c>
      <c r="F54" s="60">
        <f t="shared" si="11"/>
        <v>0</v>
      </c>
      <c r="G54" s="60">
        <f t="shared" si="11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2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2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2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3">SUM(C60:C61)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4">C45+C54+C59+C62+C63</f>
        <v>0</v>
      </c>
      <c r="D65" s="61">
        <f t="shared" si="14"/>
        <v>0</v>
      </c>
      <c r="E65" s="61">
        <f t="shared" si="14"/>
        <v>0</v>
      </c>
      <c r="F65" s="61">
        <f t="shared" si="14"/>
        <v>0</v>
      </c>
      <c r="G65" s="61">
        <f t="shared" si="14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5">C68</f>
        <v>0</v>
      </c>
      <c r="D67" s="61">
        <f t="shared" si="15"/>
        <v>0</v>
      </c>
      <c r="E67" s="61">
        <f t="shared" si="15"/>
        <v>0</v>
      </c>
      <c r="F67" s="61">
        <f t="shared" si="15"/>
        <v>0</v>
      </c>
      <c r="G67" s="61">
        <f t="shared" si="15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8942954</v>
      </c>
      <c r="C70" s="61">
        <f t="shared" ref="C70:G70" si="16">C41+C65+C67</f>
        <v>0</v>
      </c>
      <c r="D70" s="61">
        <f t="shared" si="16"/>
        <v>8942954</v>
      </c>
      <c r="E70" s="61">
        <f t="shared" si="16"/>
        <v>5737200</v>
      </c>
      <c r="F70" s="61">
        <f t="shared" si="16"/>
        <v>5737200</v>
      </c>
      <c r="G70" s="61">
        <f t="shared" si="16"/>
        <v>-3205754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7">C73+C74</f>
        <v>0</v>
      </c>
      <c r="D75" s="61">
        <f t="shared" si="17"/>
        <v>0</v>
      </c>
      <c r="E75" s="61">
        <f t="shared" si="17"/>
        <v>0</v>
      </c>
      <c r="F75" s="61">
        <f t="shared" si="17"/>
        <v>0</v>
      </c>
      <c r="G75" s="61">
        <f t="shared" si="17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668500</v>
      </c>
      <c r="Q9" s="18">
        <f>'Formato 5'!C15</f>
        <v>0</v>
      </c>
      <c r="R9" s="18">
        <f>'Formato 5'!D15</f>
        <v>668500</v>
      </c>
      <c r="S9" s="18">
        <f>'Formato 5'!E15</f>
        <v>0</v>
      </c>
      <c r="T9" s="18">
        <f>'Formato 5'!F15</f>
        <v>0</v>
      </c>
      <c r="U9" s="18">
        <f>'Formato 5'!G15</f>
        <v>-668500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8274454</v>
      </c>
      <c r="Q28" s="18">
        <f>'Formato 5'!C34</f>
        <v>0</v>
      </c>
      <c r="R28" s="18">
        <f>'Formato 5'!D34</f>
        <v>8274454</v>
      </c>
      <c r="S28" s="18">
        <f>'Formato 5'!E34</f>
        <v>5737200</v>
      </c>
      <c r="T28" s="18">
        <f>'Formato 5'!F34</f>
        <v>5737200</v>
      </c>
      <c r="U28" s="18">
        <f>'Formato 5'!G34</f>
        <v>-2537254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8942954</v>
      </c>
      <c r="Q34">
        <f>'Formato 5'!C41</f>
        <v>0</v>
      </c>
      <c r="R34">
        <f>'Formato 5'!D41</f>
        <v>8942954</v>
      </c>
      <c r="S34">
        <f>'Formato 5'!E41</f>
        <v>5737200</v>
      </c>
      <c r="T34">
        <f>'Formato 5'!F41</f>
        <v>5737200</v>
      </c>
      <c r="U34">
        <f>'Formato 5'!G41</f>
        <v>-3205754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" zoomScale="120" zoomScaleNormal="120" zoomScalePageLayoutView="90" workbookViewId="0">
      <selection activeCell="XFD4" sqref="XFD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6" t="s">
        <v>3285</v>
      </c>
      <c r="B1" s="185"/>
      <c r="C1" s="185"/>
      <c r="D1" s="185"/>
      <c r="E1" s="185"/>
      <c r="F1" s="185"/>
      <c r="G1" s="185"/>
    </row>
    <row r="2" spans="1:7" ht="14.25" x14ac:dyDescent="0.45">
      <c r="A2" s="189" t="str">
        <f>ENTE_PUBLICO_A</f>
        <v>COMISION MUNICIPAL DEL DEPORTE DEL MUNICIPIO DE SAN MIGUEL DE ALLENDE, Gobierno del Estado de Guanajuato (a)</v>
      </c>
      <c r="B2" s="189"/>
      <c r="C2" s="189"/>
      <c r="D2" s="189"/>
      <c r="E2" s="189"/>
      <c r="F2" s="189"/>
      <c r="G2" s="189"/>
    </row>
    <row r="3" spans="1:7" x14ac:dyDescent="0.25">
      <c r="A3" s="190" t="s">
        <v>277</v>
      </c>
      <c r="B3" s="190"/>
      <c r="C3" s="190"/>
      <c r="D3" s="190"/>
      <c r="E3" s="190"/>
      <c r="F3" s="190"/>
      <c r="G3" s="190"/>
    </row>
    <row r="4" spans="1:7" x14ac:dyDescent="0.25">
      <c r="A4" s="190" t="s">
        <v>278</v>
      </c>
      <c r="B4" s="190"/>
      <c r="C4" s="190"/>
      <c r="D4" s="190"/>
      <c r="E4" s="190"/>
      <c r="F4" s="190"/>
      <c r="G4" s="190"/>
    </row>
    <row r="5" spans="1:7" ht="14.25" x14ac:dyDescent="0.45">
      <c r="A5" s="191" t="str">
        <f>TRIMESTRE</f>
        <v>Del 1 de enero al 30 de septiembre de 2020 (b)</v>
      </c>
      <c r="B5" s="191"/>
      <c r="C5" s="191"/>
      <c r="D5" s="191"/>
      <c r="E5" s="191"/>
      <c r="F5" s="191"/>
      <c r="G5" s="191"/>
    </row>
    <row r="6" spans="1:7" ht="14.25" x14ac:dyDescent="0.45">
      <c r="A6" s="183" t="s">
        <v>118</v>
      </c>
      <c r="B6" s="183"/>
      <c r="C6" s="183"/>
      <c r="D6" s="183"/>
      <c r="E6" s="183"/>
      <c r="F6" s="183"/>
      <c r="G6" s="183"/>
    </row>
    <row r="7" spans="1:7" ht="15" customHeight="1" x14ac:dyDescent="0.25">
      <c r="A7" s="187" t="s">
        <v>0</v>
      </c>
      <c r="B7" s="187" t="s">
        <v>279</v>
      </c>
      <c r="C7" s="187"/>
      <c r="D7" s="187"/>
      <c r="E7" s="187"/>
      <c r="F7" s="187"/>
      <c r="G7" s="188" t="s">
        <v>280</v>
      </c>
    </row>
    <row r="8" spans="1:7" ht="30" x14ac:dyDescent="0.25">
      <c r="A8" s="18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7"/>
    </row>
    <row r="9" spans="1:7" ht="14.25" x14ac:dyDescent="0.45">
      <c r="A9" s="82" t="s">
        <v>285</v>
      </c>
      <c r="B9" s="79">
        <f>SUM(B10,B18,B28,B38,B48,B58,B62,B71,B75)</f>
        <v>8942954</v>
      </c>
      <c r="C9" s="79">
        <f t="shared" ref="C9:G9" si="0">SUM(C10,C18,C28,C38,C48,C58,C62,C71,C75)</f>
        <v>0</v>
      </c>
      <c r="D9" s="79">
        <f t="shared" si="0"/>
        <v>8942954</v>
      </c>
      <c r="E9" s="79">
        <f t="shared" si="0"/>
        <v>4036727.2699999996</v>
      </c>
      <c r="F9" s="79">
        <f t="shared" si="0"/>
        <v>4024778.2699999996</v>
      </c>
      <c r="G9" s="79">
        <f t="shared" si="0"/>
        <v>4906226.7300000004</v>
      </c>
    </row>
    <row r="10" spans="1:7" x14ac:dyDescent="0.25">
      <c r="A10" s="83" t="s">
        <v>286</v>
      </c>
      <c r="B10" s="80">
        <f>SUM(B11:B17)</f>
        <v>5028027</v>
      </c>
      <c r="C10" s="80">
        <f t="shared" ref="C10:F10" si="1">SUM(C11:C17)</f>
        <v>19000</v>
      </c>
      <c r="D10" s="80">
        <f t="shared" si="1"/>
        <v>5047027</v>
      </c>
      <c r="E10" s="80">
        <f t="shared" si="1"/>
        <v>2726943.82</v>
      </c>
      <c r="F10" s="80">
        <f t="shared" si="1"/>
        <v>2726943.82</v>
      </c>
      <c r="G10" s="80">
        <f>SUM(G11:G17)</f>
        <v>2320083.1800000002</v>
      </c>
    </row>
    <row r="11" spans="1:7" x14ac:dyDescent="0.25">
      <c r="A11" s="84" t="s">
        <v>287</v>
      </c>
      <c r="B11" s="151">
        <v>2837598</v>
      </c>
      <c r="C11" s="151">
        <v>-50500</v>
      </c>
      <c r="D11" s="152">
        <v>2787098</v>
      </c>
      <c r="E11" s="151">
        <v>1967821.44</v>
      </c>
      <c r="F11" s="151">
        <v>1967821.44</v>
      </c>
      <c r="G11" s="80">
        <f>D11-E11</f>
        <v>819276.56</v>
      </c>
    </row>
    <row r="12" spans="1:7" x14ac:dyDescent="0.25">
      <c r="A12" s="84" t="s">
        <v>288</v>
      </c>
      <c r="B12" s="151">
        <v>1512865</v>
      </c>
      <c r="C12" s="151">
        <v>0</v>
      </c>
      <c r="D12" s="152">
        <v>1512865</v>
      </c>
      <c r="E12" s="151">
        <v>555222.67000000004</v>
      </c>
      <c r="F12" s="151">
        <v>555222.67000000004</v>
      </c>
      <c r="G12" s="80">
        <f>D12-E12</f>
        <v>957642.33</v>
      </c>
    </row>
    <row r="13" spans="1:7" x14ac:dyDescent="0.25">
      <c r="A13" s="84" t="s">
        <v>289</v>
      </c>
      <c r="B13" s="151">
        <v>476819</v>
      </c>
      <c r="C13" s="151">
        <v>0</v>
      </c>
      <c r="D13" s="152">
        <v>476819</v>
      </c>
      <c r="E13" s="151">
        <v>30819.77</v>
      </c>
      <c r="F13" s="151">
        <v>30819.77</v>
      </c>
      <c r="G13" s="80">
        <f t="shared" ref="G13:G17" si="2">D13-E13</f>
        <v>445999.23</v>
      </c>
    </row>
    <row r="14" spans="1:7" x14ac:dyDescent="0.25">
      <c r="A14" s="84" t="s">
        <v>290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80">
        <f t="shared" si="2"/>
        <v>0</v>
      </c>
    </row>
    <row r="15" spans="1:7" x14ac:dyDescent="0.25">
      <c r="A15" s="84" t="s">
        <v>291</v>
      </c>
      <c r="B15" s="151">
        <v>200745</v>
      </c>
      <c r="C15" s="151">
        <v>69500</v>
      </c>
      <c r="D15" s="152">
        <v>270245</v>
      </c>
      <c r="E15" s="151">
        <v>173079.94</v>
      </c>
      <c r="F15" s="151">
        <v>173079.94</v>
      </c>
      <c r="G15" s="80">
        <f t="shared" si="2"/>
        <v>97165.06</v>
      </c>
    </row>
    <row r="16" spans="1:7" x14ac:dyDescent="0.25">
      <c r="A16" s="84" t="s">
        <v>292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80">
        <f t="shared" si="2"/>
        <v>0</v>
      </c>
    </row>
    <row r="17" spans="1:7" x14ac:dyDescent="0.25">
      <c r="A17" s="84" t="s">
        <v>293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539924</v>
      </c>
      <c r="C18" s="80">
        <f t="shared" ref="C18:F18" si="3">SUM(C19:C27)</f>
        <v>-34000</v>
      </c>
      <c r="D18" s="80">
        <f t="shared" si="3"/>
        <v>505924</v>
      </c>
      <c r="E18" s="80">
        <f t="shared" si="3"/>
        <v>101308.11</v>
      </c>
      <c r="F18" s="80">
        <f t="shared" si="3"/>
        <v>101308.11</v>
      </c>
      <c r="G18" s="80">
        <f>SUM(G19:G27)</f>
        <v>404615.88999999996</v>
      </c>
    </row>
    <row r="19" spans="1:7" x14ac:dyDescent="0.25">
      <c r="A19" s="84" t="s">
        <v>295</v>
      </c>
      <c r="B19" s="151">
        <v>172698</v>
      </c>
      <c r="C19" s="151">
        <v>0</v>
      </c>
      <c r="D19" s="152">
        <v>172698</v>
      </c>
      <c r="E19" s="151">
        <v>41016.33</v>
      </c>
      <c r="F19" s="151">
        <v>41016.33</v>
      </c>
      <c r="G19" s="80">
        <f>D19-E19</f>
        <v>131681.66999999998</v>
      </c>
    </row>
    <row r="20" spans="1:7" x14ac:dyDescent="0.25">
      <c r="A20" s="84" t="s">
        <v>296</v>
      </c>
      <c r="B20" s="152">
        <v>0</v>
      </c>
      <c r="C20" s="152">
        <v>0</v>
      </c>
      <c r="D20" s="152">
        <v>0</v>
      </c>
      <c r="E20" s="152">
        <v>0</v>
      </c>
      <c r="F20" s="152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80">
        <f t="shared" si="4"/>
        <v>0</v>
      </c>
    </row>
    <row r="22" spans="1:7" x14ac:dyDescent="0.25">
      <c r="A22" s="84" t="s">
        <v>298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80">
        <f t="shared" si="4"/>
        <v>0</v>
      </c>
    </row>
    <row r="23" spans="1:7" x14ac:dyDescent="0.25">
      <c r="A23" s="84" t="s">
        <v>299</v>
      </c>
      <c r="B23" s="151">
        <v>49531</v>
      </c>
      <c r="C23" s="151">
        <v>0</v>
      </c>
      <c r="D23" s="152">
        <v>49531</v>
      </c>
      <c r="E23" s="151">
        <v>0</v>
      </c>
      <c r="F23" s="151">
        <v>0</v>
      </c>
      <c r="G23" s="80">
        <f t="shared" si="4"/>
        <v>49531</v>
      </c>
    </row>
    <row r="24" spans="1:7" x14ac:dyDescent="0.25">
      <c r="A24" s="84" t="s">
        <v>300</v>
      </c>
      <c r="B24" s="151">
        <v>126053</v>
      </c>
      <c r="C24" s="151">
        <v>-14000</v>
      </c>
      <c r="D24" s="152">
        <v>112053</v>
      </c>
      <c r="E24" s="151">
        <v>46248.58</v>
      </c>
      <c r="F24" s="151">
        <v>46248.58</v>
      </c>
      <c r="G24" s="80">
        <f t="shared" si="4"/>
        <v>65804.42</v>
      </c>
    </row>
    <row r="25" spans="1:7" x14ac:dyDescent="0.25">
      <c r="A25" s="84" t="s">
        <v>301</v>
      </c>
      <c r="B25" s="151">
        <v>191642</v>
      </c>
      <c r="C25" s="151">
        <v>-20000</v>
      </c>
      <c r="D25" s="152">
        <v>171642</v>
      </c>
      <c r="E25" s="151">
        <v>14043.2</v>
      </c>
      <c r="F25" s="151">
        <v>14043.2</v>
      </c>
      <c r="G25" s="80">
        <f t="shared" si="4"/>
        <v>157598.79999999999</v>
      </c>
    </row>
    <row r="26" spans="1:7" x14ac:dyDescent="0.25">
      <c r="A26" s="84" t="s">
        <v>302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1819370</v>
      </c>
      <c r="C28" s="80">
        <f t="shared" ref="C28:G28" si="5">SUM(C29:C37)</f>
        <v>45000</v>
      </c>
      <c r="D28" s="80">
        <f t="shared" si="5"/>
        <v>1864370</v>
      </c>
      <c r="E28" s="80">
        <f t="shared" si="5"/>
        <v>980159.94</v>
      </c>
      <c r="F28" s="80">
        <f t="shared" si="5"/>
        <v>968210.94</v>
      </c>
      <c r="G28" s="80">
        <f t="shared" si="5"/>
        <v>884210.06</v>
      </c>
    </row>
    <row r="29" spans="1:7" x14ac:dyDescent="0.25">
      <c r="A29" s="84" t="s">
        <v>305</v>
      </c>
      <c r="B29" s="151">
        <v>439009</v>
      </c>
      <c r="C29" s="151">
        <v>0</v>
      </c>
      <c r="D29" s="152">
        <v>439009</v>
      </c>
      <c r="E29" s="151">
        <v>139034.01</v>
      </c>
      <c r="F29" s="151">
        <v>139034.01</v>
      </c>
      <c r="G29" s="80">
        <f>D29-E29</f>
        <v>299974.99</v>
      </c>
    </row>
    <row r="30" spans="1:7" x14ac:dyDescent="0.25">
      <c r="A30" s="84" t="s">
        <v>306</v>
      </c>
      <c r="B30" s="151">
        <v>298495</v>
      </c>
      <c r="C30" s="151">
        <v>-30000</v>
      </c>
      <c r="D30" s="152">
        <v>268495</v>
      </c>
      <c r="E30" s="151">
        <v>6496</v>
      </c>
      <c r="F30" s="151">
        <v>6496</v>
      </c>
      <c r="G30" s="80">
        <f t="shared" ref="G30:G37" si="6">D30-E30</f>
        <v>261999</v>
      </c>
    </row>
    <row r="31" spans="1:7" x14ac:dyDescent="0.25">
      <c r="A31" s="84" t="s">
        <v>307</v>
      </c>
      <c r="B31" s="151">
        <v>140842</v>
      </c>
      <c r="C31" s="151">
        <v>0</v>
      </c>
      <c r="D31" s="152">
        <v>140842</v>
      </c>
      <c r="E31" s="151">
        <v>77190.44</v>
      </c>
      <c r="F31" s="151">
        <v>77190.44</v>
      </c>
      <c r="G31" s="80">
        <f t="shared" si="6"/>
        <v>63651.56</v>
      </c>
    </row>
    <row r="32" spans="1:7" x14ac:dyDescent="0.25">
      <c r="A32" s="84" t="s">
        <v>308</v>
      </c>
      <c r="B32" s="151">
        <v>20934</v>
      </c>
      <c r="C32" s="151">
        <v>0</v>
      </c>
      <c r="D32" s="152">
        <v>20934</v>
      </c>
      <c r="E32" s="151">
        <v>3279.66</v>
      </c>
      <c r="F32" s="151">
        <v>3279.66</v>
      </c>
      <c r="G32" s="80">
        <f t="shared" si="6"/>
        <v>17654.34</v>
      </c>
    </row>
    <row r="33" spans="1:7" x14ac:dyDescent="0.25">
      <c r="A33" s="84" t="s">
        <v>309</v>
      </c>
      <c r="B33" s="151">
        <v>697093</v>
      </c>
      <c r="C33" s="151">
        <v>75000</v>
      </c>
      <c r="D33" s="152">
        <v>772093</v>
      </c>
      <c r="E33" s="151">
        <v>686013.83</v>
      </c>
      <c r="F33" s="151">
        <v>686013.83</v>
      </c>
      <c r="G33" s="80">
        <f t="shared" si="6"/>
        <v>86079.170000000042</v>
      </c>
    </row>
    <row r="34" spans="1:7" x14ac:dyDescent="0.25">
      <c r="A34" s="84" t="s">
        <v>310</v>
      </c>
      <c r="B34" s="151">
        <v>46521</v>
      </c>
      <c r="C34" s="151">
        <v>0</v>
      </c>
      <c r="D34" s="152">
        <v>46521</v>
      </c>
      <c r="E34" s="151">
        <v>1102</v>
      </c>
      <c r="F34" s="151">
        <v>1102</v>
      </c>
      <c r="G34" s="80">
        <f t="shared" si="6"/>
        <v>45419</v>
      </c>
    </row>
    <row r="35" spans="1:7" x14ac:dyDescent="0.25">
      <c r="A35" s="84" t="s">
        <v>311</v>
      </c>
      <c r="B35" s="151">
        <v>10233</v>
      </c>
      <c r="C35" s="151">
        <v>0</v>
      </c>
      <c r="D35" s="152">
        <v>10233</v>
      </c>
      <c r="E35" s="151">
        <v>2047</v>
      </c>
      <c r="F35" s="151">
        <v>2047</v>
      </c>
      <c r="G35" s="80">
        <f t="shared" si="6"/>
        <v>8186</v>
      </c>
    </row>
    <row r="36" spans="1:7" x14ac:dyDescent="0.25">
      <c r="A36" s="84" t="s">
        <v>312</v>
      </c>
      <c r="B36" s="151">
        <v>50036</v>
      </c>
      <c r="C36" s="151">
        <v>0</v>
      </c>
      <c r="D36" s="152">
        <v>50036</v>
      </c>
      <c r="E36" s="151">
        <v>5220</v>
      </c>
      <c r="F36" s="151">
        <v>5220</v>
      </c>
      <c r="G36" s="80">
        <f t="shared" si="6"/>
        <v>44816</v>
      </c>
    </row>
    <row r="37" spans="1:7" x14ac:dyDescent="0.25">
      <c r="A37" s="84" t="s">
        <v>313</v>
      </c>
      <c r="B37" s="151">
        <v>116207</v>
      </c>
      <c r="C37" s="151">
        <v>0</v>
      </c>
      <c r="D37" s="152">
        <v>116207</v>
      </c>
      <c r="E37" s="151">
        <v>59777</v>
      </c>
      <c r="F37" s="151">
        <v>47828</v>
      </c>
      <c r="G37" s="80">
        <f t="shared" si="6"/>
        <v>56430</v>
      </c>
    </row>
    <row r="38" spans="1:7" x14ac:dyDescent="0.25">
      <c r="A38" s="83" t="s">
        <v>314</v>
      </c>
      <c r="B38" s="80">
        <f>SUM(B39:B47)</f>
        <v>1414134</v>
      </c>
      <c r="C38" s="80">
        <f t="shared" ref="C38:G38" si="7">SUM(C39:C47)</f>
        <v>-30000</v>
      </c>
      <c r="D38" s="80">
        <f t="shared" si="7"/>
        <v>1384134</v>
      </c>
      <c r="E38" s="80">
        <f t="shared" si="7"/>
        <v>158524</v>
      </c>
      <c r="F38" s="80">
        <f t="shared" si="7"/>
        <v>158524</v>
      </c>
      <c r="G38" s="80">
        <f t="shared" si="7"/>
        <v>1225610</v>
      </c>
    </row>
    <row r="39" spans="1:7" x14ac:dyDescent="0.25">
      <c r="A39" s="84" t="s">
        <v>315</v>
      </c>
      <c r="B39" s="152">
        <v>0</v>
      </c>
      <c r="C39" s="152">
        <v>0</v>
      </c>
      <c r="D39" s="152">
        <v>0</v>
      </c>
      <c r="E39" s="152">
        <v>0</v>
      </c>
      <c r="F39" s="152">
        <v>0</v>
      </c>
      <c r="G39" s="80">
        <f>D39-E39</f>
        <v>0</v>
      </c>
    </row>
    <row r="40" spans="1:7" x14ac:dyDescent="0.25">
      <c r="A40" s="84" t="s">
        <v>316</v>
      </c>
      <c r="B40" s="152">
        <v>0</v>
      </c>
      <c r="C40" s="152">
        <v>0</v>
      </c>
      <c r="D40" s="152">
        <v>0</v>
      </c>
      <c r="E40" s="152">
        <v>0</v>
      </c>
      <c r="F40" s="152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152">
        <v>0</v>
      </c>
      <c r="C41" s="152">
        <v>0</v>
      </c>
      <c r="D41" s="152">
        <v>0</v>
      </c>
      <c r="E41" s="152">
        <v>0</v>
      </c>
      <c r="F41" s="152">
        <v>0</v>
      </c>
      <c r="G41" s="80">
        <f t="shared" si="8"/>
        <v>0</v>
      </c>
    </row>
    <row r="42" spans="1:7" x14ac:dyDescent="0.25">
      <c r="A42" s="84" t="s">
        <v>318</v>
      </c>
      <c r="B42" s="151">
        <v>1414134</v>
      </c>
      <c r="C42" s="151">
        <v>-30000</v>
      </c>
      <c r="D42" s="152">
        <v>1384134</v>
      </c>
      <c r="E42" s="151">
        <v>158524</v>
      </c>
      <c r="F42" s="151">
        <v>158524</v>
      </c>
      <c r="G42" s="80">
        <f t="shared" si="8"/>
        <v>1225610</v>
      </c>
    </row>
    <row r="43" spans="1:7" x14ac:dyDescent="0.25">
      <c r="A43" s="84" t="s">
        <v>319</v>
      </c>
      <c r="B43" s="152">
        <v>0</v>
      </c>
      <c r="C43" s="152">
        <v>0</v>
      </c>
      <c r="D43" s="152">
        <v>0</v>
      </c>
      <c r="E43" s="152">
        <v>0</v>
      </c>
      <c r="F43" s="152">
        <v>0</v>
      </c>
      <c r="G43" s="80">
        <f t="shared" si="8"/>
        <v>0</v>
      </c>
    </row>
    <row r="44" spans="1:7" x14ac:dyDescent="0.25">
      <c r="A44" s="84" t="s">
        <v>320</v>
      </c>
      <c r="B44" s="152">
        <v>0</v>
      </c>
      <c r="C44" s="152">
        <v>0</v>
      </c>
      <c r="D44" s="152">
        <v>0</v>
      </c>
      <c r="E44" s="152">
        <v>0</v>
      </c>
      <c r="F44" s="152">
        <v>0</v>
      </c>
      <c r="G44" s="80">
        <f t="shared" si="8"/>
        <v>0</v>
      </c>
    </row>
    <row r="45" spans="1:7" x14ac:dyDescent="0.25">
      <c r="A45" s="84" t="s">
        <v>321</v>
      </c>
      <c r="B45" s="152">
        <v>0</v>
      </c>
      <c r="C45" s="152">
        <v>0</v>
      </c>
      <c r="D45" s="152">
        <v>0</v>
      </c>
      <c r="E45" s="152">
        <v>0</v>
      </c>
      <c r="F45" s="152">
        <v>0</v>
      </c>
      <c r="G45" s="80">
        <f t="shared" si="8"/>
        <v>0</v>
      </c>
    </row>
    <row r="46" spans="1:7" x14ac:dyDescent="0.25">
      <c r="A46" s="84" t="s">
        <v>322</v>
      </c>
      <c r="B46" s="152">
        <v>0</v>
      </c>
      <c r="C46" s="152">
        <v>0</v>
      </c>
      <c r="D46" s="152">
        <v>0</v>
      </c>
      <c r="E46" s="152">
        <v>0</v>
      </c>
      <c r="F46" s="152">
        <v>0</v>
      </c>
      <c r="G46" s="80">
        <f t="shared" si="8"/>
        <v>0</v>
      </c>
    </row>
    <row r="47" spans="1:7" x14ac:dyDescent="0.25">
      <c r="A47" s="84" t="s">
        <v>323</v>
      </c>
      <c r="B47" s="152">
        <v>0</v>
      </c>
      <c r="C47" s="152">
        <v>0</v>
      </c>
      <c r="D47" s="152">
        <v>0</v>
      </c>
      <c r="E47" s="152">
        <v>0</v>
      </c>
      <c r="F47" s="152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141499</v>
      </c>
      <c r="C48" s="80">
        <f t="shared" ref="C48:G48" si="9">SUM(C49:C57)</f>
        <v>0</v>
      </c>
      <c r="D48" s="80">
        <f t="shared" si="9"/>
        <v>141499</v>
      </c>
      <c r="E48" s="80">
        <f t="shared" si="9"/>
        <v>69791.399999999994</v>
      </c>
      <c r="F48" s="80">
        <f t="shared" si="9"/>
        <v>69791.399999999994</v>
      </c>
      <c r="G48" s="80">
        <f t="shared" si="9"/>
        <v>71707.600000000006</v>
      </c>
    </row>
    <row r="49" spans="1:7" x14ac:dyDescent="0.25">
      <c r="A49" s="84" t="s">
        <v>325</v>
      </c>
      <c r="B49" s="151">
        <v>25999</v>
      </c>
      <c r="C49" s="151">
        <v>11000</v>
      </c>
      <c r="D49" s="152">
        <v>36999</v>
      </c>
      <c r="E49" s="151">
        <v>26999</v>
      </c>
      <c r="F49" s="151">
        <v>26999</v>
      </c>
      <c r="G49" s="80">
        <f>D49-E49</f>
        <v>10000</v>
      </c>
    </row>
    <row r="50" spans="1:7" x14ac:dyDescent="0.25">
      <c r="A50" s="84" t="s">
        <v>326</v>
      </c>
      <c r="B50" s="151">
        <v>70000</v>
      </c>
      <c r="C50" s="151">
        <v>-16100</v>
      </c>
      <c r="D50" s="152">
        <v>53900</v>
      </c>
      <c r="E50" s="151">
        <v>37700</v>
      </c>
      <c r="F50" s="151">
        <v>37700</v>
      </c>
      <c r="G50" s="80">
        <f t="shared" ref="G50:G57" si="10">D50-E50</f>
        <v>16200</v>
      </c>
    </row>
    <row r="51" spans="1:7" x14ac:dyDescent="0.25">
      <c r="A51" s="84" t="s">
        <v>327</v>
      </c>
      <c r="B51" s="152">
        <v>27000</v>
      </c>
      <c r="C51" s="152">
        <v>0</v>
      </c>
      <c r="D51" s="152">
        <v>27000</v>
      </c>
      <c r="E51" s="152">
        <v>0</v>
      </c>
      <c r="F51" s="152">
        <v>0</v>
      </c>
      <c r="G51" s="80">
        <f t="shared" si="10"/>
        <v>27000</v>
      </c>
    </row>
    <row r="52" spans="1:7" x14ac:dyDescent="0.25">
      <c r="A52" s="84" t="s">
        <v>328</v>
      </c>
      <c r="B52" s="152">
        <v>0</v>
      </c>
      <c r="C52" s="152">
        <v>0</v>
      </c>
      <c r="D52" s="152">
        <v>0</v>
      </c>
      <c r="E52" s="152">
        <v>0</v>
      </c>
      <c r="F52" s="152">
        <v>0</v>
      </c>
      <c r="G52" s="80">
        <f t="shared" si="10"/>
        <v>0</v>
      </c>
    </row>
    <row r="53" spans="1:7" x14ac:dyDescent="0.25">
      <c r="A53" s="84" t="s">
        <v>329</v>
      </c>
      <c r="B53" s="152">
        <v>0</v>
      </c>
      <c r="C53" s="152">
        <v>0</v>
      </c>
      <c r="D53" s="152">
        <v>0</v>
      </c>
      <c r="E53" s="152">
        <v>0</v>
      </c>
      <c r="F53" s="152">
        <v>0</v>
      </c>
      <c r="G53" s="80">
        <f t="shared" si="10"/>
        <v>0</v>
      </c>
    </row>
    <row r="54" spans="1:7" x14ac:dyDescent="0.25">
      <c r="A54" s="84" t="s">
        <v>330</v>
      </c>
      <c r="B54" s="151">
        <v>18500</v>
      </c>
      <c r="C54" s="151">
        <v>0</v>
      </c>
      <c r="D54" s="152">
        <v>18500</v>
      </c>
      <c r="E54" s="151">
        <v>0</v>
      </c>
      <c r="F54" s="151">
        <v>0</v>
      </c>
      <c r="G54" s="80">
        <f t="shared" si="10"/>
        <v>18500</v>
      </c>
    </row>
    <row r="55" spans="1:7" x14ac:dyDescent="0.25">
      <c r="A55" s="84" t="s">
        <v>331</v>
      </c>
      <c r="B55" s="80">
        <v>0</v>
      </c>
      <c r="C55" s="80">
        <v>0</v>
      </c>
      <c r="D55" s="152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152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5100</v>
      </c>
      <c r="D57" s="152">
        <v>5100</v>
      </c>
      <c r="E57" s="80">
        <v>5092.3999999999996</v>
      </c>
      <c r="F57" s="80">
        <v>5092.3999999999996</v>
      </c>
      <c r="G57" s="80">
        <f t="shared" si="10"/>
        <v>7.6000000000003638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152">
        <f t="shared" ref="D58" si="12">B58+C58</f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3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3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4">SUM(C63:C67,C69:C70)</f>
        <v>0</v>
      </c>
      <c r="D62" s="80">
        <f t="shared" si="14"/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5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5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5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5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5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5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5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7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18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9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9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9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9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9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9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0">SUM(C85,C93,C103,C113,C123,C133,C137,C146,C150)</f>
        <v>0</v>
      </c>
      <c r="D84" s="79">
        <f t="shared" si="20"/>
        <v>0</v>
      </c>
      <c r="E84" s="79">
        <f t="shared" si="20"/>
        <v>0</v>
      </c>
      <c r="F84" s="79">
        <f t="shared" si="20"/>
        <v>0</v>
      </c>
      <c r="G84" s="79">
        <f t="shared" si="2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1">SUM(C86:C92)</f>
        <v>0</v>
      </c>
      <c r="D85" s="80">
        <f t="shared" si="21"/>
        <v>0</v>
      </c>
      <c r="E85" s="80">
        <f t="shared" si="21"/>
        <v>0</v>
      </c>
      <c r="F85" s="80">
        <f t="shared" si="21"/>
        <v>0</v>
      </c>
      <c r="G85" s="80">
        <f t="shared" si="21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2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2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2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2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2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2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3">SUM(C94:C102)</f>
        <v>0</v>
      </c>
      <c r="D93" s="80">
        <f t="shared" si="23"/>
        <v>0</v>
      </c>
      <c r="E93" s="80">
        <f t="shared" si="23"/>
        <v>0</v>
      </c>
      <c r="F93" s="80">
        <f t="shared" si="23"/>
        <v>0</v>
      </c>
      <c r="G93" s="80">
        <f t="shared" si="23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4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4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4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4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5">SUM(D104:D112)</f>
        <v>0</v>
      </c>
      <c r="E103" s="80">
        <f t="shared" si="25"/>
        <v>0</v>
      </c>
      <c r="F103" s="80">
        <f t="shared" si="25"/>
        <v>0</v>
      </c>
      <c r="G103" s="80">
        <f t="shared" si="25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6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6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6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6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6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6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6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6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8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8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8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8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8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8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8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0</v>
      </c>
      <c r="D123" s="80">
        <f t="shared" si="29"/>
        <v>0</v>
      </c>
      <c r="E123" s="80">
        <f t="shared" si="29"/>
        <v>0</v>
      </c>
      <c r="F123" s="80">
        <f t="shared" si="29"/>
        <v>0</v>
      </c>
      <c r="G123" s="80">
        <f t="shared" si="29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0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0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0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0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0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0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0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2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4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4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4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4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4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4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6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8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8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8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8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8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8942954</v>
      </c>
      <c r="C159" s="79">
        <f t="shared" ref="C159:G159" si="39">C9+C84</f>
        <v>0</v>
      </c>
      <c r="D159" s="79">
        <f t="shared" si="39"/>
        <v>8942954</v>
      </c>
      <c r="E159" s="79">
        <f t="shared" si="39"/>
        <v>4036727.2699999996</v>
      </c>
      <c r="F159" s="79">
        <f t="shared" si="39"/>
        <v>4024778.2699999996</v>
      </c>
      <c r="G159" s="79">
        <f t="shared" si="39"/>
        <v>4906226.7300000004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8942954</v>
      </c>
      <c r="Q2" s="18">
        <f>'Formato 6 a)'!C9</f>
        <v>0</v>
      </c>
      <c r="R2" s="18">
        <f>'Formato 6 a)'!D9</f>
        <v>8942954</v>
      </c>
      <c r="S2" s="18">
        <f>'Formato 6 a)'!E9</f>
        <v>4036727.2699999996</v>
      </c>
      <c r="T2" s="18">
        <f>'Formato 6 a)'!F9</f>
        <v>4024778.2699999996</v>
      </c>
      <c r="U2" s="18">
        <f>'Formato 6 a)'!G9</f>
        <v>4906226.7300000004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5028027</v>
      </c>
      <c r="Q3" s="18">
        <f>'Formato 6 a)'!C10</f>
        <v>19000</v>
      </c>
      <c r="R3" s="18">
        <f>'Formato 6 a)'!D10</f>
        <v>5047027</v>
      </c>
      <c r="S3" s="18">
        <f>'Formato 6 a)'!E10</f>
        <v>2726943.82</v>
      </c>
      <c r="T3" s="18">
        <f>'Formato 6 a)'!F10</f>
        <v>2726943.82</v>
      </c>
      <c r="U3" s="18">
        <f>'Formato 6 a)'!G10</f>
        <v>2320083.1800000002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2837598</v>
      </c>
      <c r="Q4" s="18">
        <f>'Formato 6 a)'!C11</f>
        <v>-50500</v>
      </c>
      <c r="R4" s="18">
        <f>'Formato 6 a)'!D11</f>
        <v>2787098</v>
      </c>
      <c r="S4" s="18">
        <f>'Formato 6 a)'!E11</f>
        <v>1967821.44</v>
      </c>
      <c r="T4" s="18">
        <f>'Formato 6 a)'!F11</f>
        <v>1967821.44</v>
      </c>
      <c r="U4" s="18">
        <f>'Formato 6 a)'!G11</f>
        <v>819276.56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1512865</v>
      </c>
      <c r="Q5" s="18">
        <f>'Formato 6 a)'!C12</f>
        <v>0</v>
      </c>
      <c r="R5" s="18">
        <f>'Formato 6 a)'!D12</f>
        <v>1512865</v>
      </c>
      <c r="S5" s="18">
        <f>'Formato 6 a)'!E12</f>
        <v>555222.67000000004</v>
      </c>
      <c r="T5" s="18">
        <f>'Formato 6 a)'!F12</f>
        <v>555222.67000000004</v>
      </c>
      <c r="U5" s="18">
        <f>'Formato 6 a)'!G12</f>
        <v>957642.33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476819</v>
      </c>
      <c r="Q6" s="18">
        <f>'Formato 6 a)'!C13</f>
        <v>0</v>
      </c>
      <c r="R6" s="18">
        <f>'Formato 6 a)'!D13</f>
        <v>476819</v>
      </c>
      <c r="S6" s="18">
        <f>'Formato 6 a)'!E13</f>
        <v>30819.77</v>
      </c>
      <c r="T6" s="18">
        <f>'Formato 6 a)'!F13</f>
        <v>30819.77</v>
      </c>
      <c r="U6" s="18">
        <f>'Formato 6 a)'!G13</f>
        <v>445999.23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200745</v>
      </c>
      <c r="Q8" s="18">
        <f>'Formato 6 a)'!C15</f>
        <v>69500</v>
      </c>
      <c r="R8" s="18">
        <f>'Formato 6 a)'!D15</f>
        <v>270245</v>
      </c>
      <c r="S8" s="18">
        <f>'Formato 6 a)'!E15</f>
        <v>173079.94</v>
      </c>
      <c r="T8" s="18">
        <f>'Formato 6 a)'!F15</f>
        <v>173079.94</v>
      </c>
      <c r="U8" s="18">
        <f>'Formato 6 a)'!G15</f>
        <v>97165.06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539924</v>
      </c>
      <c r="Q11" s="18">
        <f>'Formato 6 a)'!C18</f>
        <v>-34000</v>
      </c>
      <c r="R11" s="18">
        <f>'Formato 6 a)'!D18</f>
        <v>505924</v>
      </c>
      <c r="S11" s="18">
        <f>'Formato 6 a)'!E18</f>
        <v>101308.11</v>
      </c>
      <c r="T11" s="18">
        <f>'Formato 6 a)'!F18</f>
        <v>101308.11</v>
      </c>
      <c r="U11" s="18">
        <f>'Formato 6 a)'!G18</f>
        <v>404615.88999999996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172698</v>
      </c>
      <c r="Q12" s="18">
        <f>'Formato 6 a)'!C19</f>
        <v>0</v>
      </c>
      <c r="R12" s="18">
        <f>'Formato 6 a)'!D19</f>
        <v>172698</v>
      </c>
      <c r="S12" s="18">
        <f>'Formato 6 a)'!E19</f>
        <v>41016.33</v>
      </c>
      <c r="T12" s="18">
        <f>'Formato 6 a)'!F19</f>
        <v>41016.33</v>
      </c>
      <c r="U12" s="18">
        <f>'Formato 6 a)'!G19</f>
        <v>131681.66999999998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49531</v>
      </c>
      <c r="Q16" s="18">
        <f>'Formato 6 a)'!C23</f>
        <v>0</v>
      </c>
      <c r="R16" s="18">
        <f>'Formato 6 a)'!D23</f>
        <v>49531</v>
      </c>
      <c r="S16" s="18">
        <f>'Formato 6 a)'!E23</f>
        <v>0</v>
      </c>
      <c r="T16" s="18">
        <f>'Formato 6 a)'!F23</f>
        <v>0</v>
      </c>
      <c r="U16" s="18">
        <f>'Formato 6 a)'!G23</f>
        <v>49531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126053</v>
      </c>
      <c r="Q17" s="18">
        <f>'Formato 6 a)'!C24</f>
        <v>-14000</v>
      </c>
      <c r="R17" s="18">
        <f>'Formato 6 a)'!D24</f>
        <v>112053</v>
      </c>
      <c r="S17" s="18">
        <f>'Formato 6 a)'!E24</f>
        <v>46248.58</v>
      </c>
      <c r="T17" s="18">
        <f>'Formato 6 a)'!F24</f>
        <v>46248.58</v>
      </c>
      <c r="U17" s="18">
        <f>'Formato 6 a)'!G24</f>
        <v>65804.42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191642</v>
      </c>
      <c r="Q18" s="18">
        <f>'Formato 6 a)'!C25</f>
        <v>-20000</v>
      </c>
      <c r="R18" s="18">
        <f>'Formato 6 a)'!D25</f>
        <v>171642</v>
      </c>
      <c r="S18" s="18">
        <f>'Formato 6 a)'!E25</f>
        <v>14043.2</v>
      </c>
      <c r="T18" s="18">
        <f>'Formato 6 a)'!F25</f>
        <v>14043.2</v>
      </c>
      <c r="U18" s="18">
        <f>'Formato 6 a)'!G25</f>
        <v>157598.79999999999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1819370</v>
      </c>
      <c r="Q21" s="18">
        <f>'Formato 6 a)'!C28</f>
        <v>45000</v>
      </c>
      <c r="R21" s="18">
        <f>'Formato 6 a)'!D28</f>
        <v>1864370</v>
      </c>
      <c r="S21" s="18">
        <f>'Formato 6 a)'!E28</f>
        <v>980159.94</v>
      </c>
      <c r="T21" s="18">
        <f>'Formato 6 a)'!F28</f>
        <v>968210.94</v>
      </c>
      <c r="U21" s="18">
        <f>'Formato 6 a)'!G28</f>
        <v>884210.06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439009</v>
      </c>
      <c r="Q22" s="18">
        <f>'Formato 6 a)'!C29</f>
        <v>0</v>
      </c>
      <c r="R22" s="18">
        <f>'Formato 6 a)'!D29</f>
        <v>439009</v>
      </c>
      <c r="S22" s="18">
        <f>'Formato 6 a)'!E29</f>
        <v>139034.01</v>
      </c>
      <c r="T22" s="18">
        <f>'Formato 6 a)'!F29</f>
        <v>139034.01</v>
      </c>
      <c r="U22" s="18">
        <f>'Formato 6 a)'!G29</f>
        <v>299974.99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298495</v>
      </c>
      <c r="Q23" s="18">
        <f>'Formato 6 a)'!C30</f>
        <v>-30000</v>
      </c>
      <c r="R23" s="18">
        <f>'Formato 6 a)'!D30</f>
        <v>268495</v>
      </c>
      <c r="S23" s="18">
        <f>'Formato 6 a)'!E30</f>
        <v>6496</v>
      </c>
      <c r="T23" s="18">
        <f>'Formato 6 a)'!F30</f>
        <v>6496</v>
      </c>
      <c r="U23" s="18">
        <f>'Formato 6 a)'!G30</f>
        <v>261999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140842</v>
      </c>
      <c r="Q24" s="18">
        <f>'Formato 6 a)'!C31</f>
        <v>0</v>
      </c>
      <c r="R24" s="18">
        <f>'Formato 6 a)'!D31</f>
        <v>140842</v>
      </c>
      <c r="S24" s="18">
        <f>'Formato 6 a)'!E31</f>
        <v>77190.44</v>
      </c>
      <c r="T24" s="18">
        <f>'Formato 6 a)'!F31</f>
        <v>77190.44</v>
      </c>
      <c r="U24" s="18">
        <f>'Formato 6 a)'!G31</f>
        <v>63651.56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20934</v>
      </c>
      <c r="Q25" s="18">
        <f>'Formato 6 a)'!C32</f>
        <v>0</v>
      </c>
      <c r="R25" s="18">
        <f>'Formato 6 a)'!D32</f>
        <v>20934</v>
      </c>
      <c r="S25" s="18">
        <f>'Formato 6 a)'!E32</f>
        <v>3279.66</v>
      </c>
      <c r="T25" s="18">
        <f>'Formato 6 a)'!F32</f>
        <v>3279.66</v>
      </c>
      <c r="U25" s="18">
        <f>'Formato 6 a)'!G32</f>
        <v>17654.34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697093</v>
      </c>
      <c r="Q26" s="18">
        <f>'Formato 6 a)'!C33</f>
        <v>75000</v>
      </c>
      <c r="R26" s="18">
        <f>'Formato 6 a)'!D33</f>
        <v>772093</v>
      </c>
      <c r="S26" s="18">
        <f>'Formato 6 a)'!E33</f>
        <v>686013.83</v>
      </c>
      <c r="T26" s="18">
        <f>'Formato 6 a)'!F33</f>
        <v>686013.83</v>
      </c>
      <c r="U26" s="18">
        <f>'Formato 6 a)'!G33</f>
        <v>86079.170000000042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46521</v>
      </c>
      <c r="Q27" s="18">
        <f>'Formato 6 a)'!C34</f>
        <v>0</v>
      </c>
      <c r="R27" s="18">
        <f>'Formato 6 a)'!D34</f>
        <v>46521</v>
      </c>
      <c r="S27" s="18">
        <f>'Formato 6 a)'!E34</f>
        <v>1102</v>
      </c>
      <c r="T27" s="18">
        <f>'Formato 6 a)'!F34</f>
        <v>1102</v>
      </c>
      <c r="U27" s="18">
        <f>'Formato 6 a)'!G34</f>
        <v>45419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10233</v>
      </c>
      <c r="Q28" s="18">
        <f>'Formato 6 a)'!C35</f>
        <v>0</v>
      </c>
      <c r="R28" s="18">
        <f>'Formato 6 a)'!D35</f>
        <v>10233</v>
      </c>
      <c r="S28" s="18">
        <f>'Formato 6 a)'!E35</f>
        <v>2047</v>
      </c>
      <c r="T28" s="18">
        <f>'Formato 6 a)'!F35</f>
        <v>2047</v>
      </c>
      <c r="U28" s="18">
        <f>'Formato 6 a)'!G35</f>
        <v>8186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50036</v>
      </c>
      <c r="Q29" s="18">
        <f>'Formato 6 a)'!C36</f>
        <v>0</v>
      </c>
      <c r="R29" s="18">
        <f>'Formato 6 a)'!D36</f>
        <v>50036</v>
      </c>
      <c r="S29" s="18">
        <f>'Formato 6 a)'!E36</f>
        <v>5220</v>
      </c>
      <c r="T29" s="18">
        <f>'Formato 6 a)'!F36</f>
        <v>5220</v>
      </c>
      <c r="U29" s="18">
        <f>'Formato 6 a)'!G36</f>
        <v>44816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116207</v>
      </c>
      <c r="Q30" s="18">
        <f>'Formato 6 a)'!C37</f>
        <v>0</v>
      </c>
      <c r="R30" s="18">
        <f>'Formato 6 a)'!D37</f>
        <v>116207</v>
      </c>
      <c r="S30" s="18">
        <f>'Formato 6 a)'!E37</f>
        <v>59777</v>
      </c>
      <c r="T30" s="18">
        <f>'Formato 6 a)'!F37</f>
        <v>47828</v>
      </c>
      <c r="U30" s="18">
        <f>'Formato 6 a)'!G37</f>
        <v>56430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1414134</v>
      </c>
      <c r="Q31" s="18">
        <f>'Formato 6 a)'!C38</f>
        <v>-30000</v>
      </c>
      <c r="R31" s="18">
        <f>'Formato 6 a)'!D38</f>
        <v>1384134</v>
      </c>
      <c r="S31" s="18">
        <f>'Formato 6 a)'!E38</f>
        <v>158524</v>
      </c>
      <c r="T31" s="18">
        <f>'Formato 6 a)'!F38</f>
        <v>158524</v>
      </c>
      <c r="U31" s="18">
        <f>'Formato 6 a)'!G38</f>
        <v>1225610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1414134</v>
      </c>
      <c r="Q35" s="18">
        <f>'Formato 6 a)'!C42</f>
        <v>-30000</v>
      </c>
      <c r="R35" s="18">
        <f>'Formato 6 a)'!D42</f>
        <v>1384134</v>
      </c>
      <c r="S35" s="18">
        <f>'Formato 6 a)'!E42</f>
        <v>158524</v>
      </c>
      <c r="T35" s="18">
        <f>'Formato 6 a)'!F42</f>
        <v>158524</v>
      </c>
      <c r="U35" s="18">
        <f>'Formato 6 a)'!G42</f>
        <v>1225610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141499</v>
      </c>
      <c r="Q41" s="18">
        <f>'Formato 6 a)'!C48</f>
        <v>0</v>
      </c>
      <c r="R41" s="18">
        <f>'Formato 6 a)'!D48</f>
        <v>141499</v>
      </c>
      <c r="S41" s="18">
        <f>'Formato 6 a)'!E48</f>
        <v>69791.399999999994</v>
      </c>
      <c r="T41" s="18">
        <f>'Formato 6 a)'!F48</f>
        <v>69791.399999999994</v>
      </c>
      <c r="U41" s="18">
        <f>'Formato 6 a)'!G48</f>
        <v>71707.600000000006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25999</v>
      </c>
      <c r="Q42" s="18">
        <f>'Formato 6 a)'!C49</f>
        <v>11000</v>
      </c>
      <c r="R42" s="18">
        <f>'Formato 6 a)'!D49</f>
        <v>36999</v>
      </c>
      <c r="S42" s="18">
        <f>'Formato 6 a)'!E49</f>
        <v>26999</v>
      </c>
      <c r="T42" s="18">
        <f>'Formato 6 a)'!F49</f>
        <v>26999</v>
      </c>
      <c r="U42" s="18">
        <f>'Formato 6 a)'!G49</f>
        <v>10000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70000</v>
      </c>
      <c r="Q43" s="18">
        <f>'Formato 6 a)'!C50</f>
        <v>-16100</v>
      </c>
      <c r="R43" s="18">
        <f>'Formato 6 a)'!D50</f>
        <v>53900</v>
      </c>
      <c r="S43" s="18">
        <f>'Formato 6 a)'!E50</f>
        <v>37700</v>
      </c>
      <c r="T43" s="18">
        <f>'Formato 6 a)'!F50</f>
        <v>37700</v>
      </c>
      <c r="U43" s="18">
        <f>'Formato 6 a)'!G50</f>
        <v>16200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27000</v>
      </c>
      <c r="Q44" s="18">
        <f>'Formato 6 a)'!C51</f>
        <v>0</v>
      </c>
      <c r="R44" s="18">
        <f>'Formato 6 a)'!D51</f>
        <v>27000</v>
      </c>
      <c r="S44" s="18">
        <f>'Formato 6 a)'!E51</f>
        <v>0</v>
      </c>
      <c r="T44" s="18">
        <f>'Formato 6 a)'!F51</f>
        <v>0</v>
      </c>
      <c r="U44" s="18">
        <f>'Formato 6 a)'!G51</f>
        <v>27000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18500</v>
      </c>
      <c r="Q47" s="18">
        <f>'Formato 6 a)'!C54</f>
        <v>0</v>
      </c>
      <c r="R47" s="18">
        <f>'Formato 6 a)'!D54</f>
        <v>18500</v>
      </c>
      <c r="S47" s="18">
        <f>'Formato 6 a)'!E54</f>
        <v>0</v>
      </c>
      <c r="T47" s="18">
        <f>'Formato 6 a)'!F54</f>
        <v>0</v>
      </c>
      <c r="U47" s="18">
        <f>'Formato 6 a)'!G54</f>
        <v>18500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5100</v>
      </c>
      <c r="R50" s="18">
        <f>'Formato 6 a)'!D57</f>
        <v>5100</v>
      </c>
      <c r="S50" s="18">
        <f>'Formato 6 a)'!E57</f>
        <v>5092.3999999999996</v>
      </c>
      <c r="T50" s="18">
        <f>'Formato 6 a)'!F57</f>
        <v>5092.3999999999996</v>
      </c>
      <c r="U50" s="18">
        <f>'Formato 6 a)'!G57</f>
        <v>7.6000000000003638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8942954</v>
      </c>
      <c r="Q150">
        <f>'Formato 6 a)'!C159</f>
        <v>0</v>
      </c>
      <c r="R150">
        <f>'Formato 6 a)'!D159</f>
        <v>8942954</v>
      </c>
      <c r="S150">
        <f>'Formato 6 a)'!E159</f>
        <v>4036727.2699999996</v>
      </c>
      <c r="T150">
        <f>'Formato 6 a)'!F159</f>
        <v>4024778.2699999996</v>
      </c>
      <c r="U150">
        <f>'Formato 6 a)'!G159</f>
        <v>4906226.7300000004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6" t="s">
        <v>3290</v>
      </c>
      <c r="B1" s="186"/>
      <c r="C1" s="186"/>
      <c r="D1" s="186"/>
      <c r="E1" s="186"/>
      <c r="F1" s="186"/>
      <c r="G1" s="186"/>
    </row>
    <row r="2" spans="1:7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431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septiembre de 2020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0</v>
      </c>
      <c r="B7" s="184" t="s">
        <v>279</v>
      </c>
      <c r="C7" s="184"/>
      <c r="D7" s="184"/>
      <c r="E7" s="184"/>
      <c r="F7" s="184"/>
      <c r="G7" s="188" t="s">
        <v>280</v>
      </c>
    </row>
    <row r="8" spans="1:7" ht="30" x14ac:dyDescent="0.25">
      <c r="A8" s="18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7"/>
    </row>
    <row r="9" spans="1:7" ht="14.25" x14ac:dyDescent="0.45">
      <c r="A9" s="52" t="s">
        <v>440</v>
      </c>
      <c r="B9" s="59">
        <f>SUM(B10:GASTO_NE_FIN_01)</f>
        <v>8942954</v>
      </c>
      <c r="C9" s="59">
        <f>SUM(C10:GASTO_NE_FIN_02)</f>
        <v>0</v>
      </c>
      <c r="D9" s="59">
        <f>SUM(D10:GASTO_NE_FIN_03)</f>
        <v>8942954</v>
      </c>
      <c r="E9" s="59">
        <f>SUM(E10:GASTO_NE_FIN_04)</f>
        <v>4036727.27</v>
      </c>
      <c r="F9" s="59">
        <f>SUM(F10:GASTO_NE_FIN_05)</f>
        <v>4024778.27</v>
      </c>
      <c r="G9" s="59">
        <f>SUM(G10:GASTO_NE_FIN_06)</f>
        <v>4906226.7300000004</v>
      </c>
    </row>
    <row r="10" spans="1:7" s="24" customFormat="1" x14ac:dyDescent="0.25">
      <c r="A10" s="153">
        <v>3112</v>
      </c>
      <c r="B10" s="149">
        <v>8942954</v>
      </c>
      <c r="C10" s="149">
        <v>0</v>
      </c>
      <c r="D10" s="150">
        <v>8942954</v>
      </c>
      <c r="E10" s="149">
        <v>4036727.27</v>
      </c>
      <c r="F10" s="149">
        <v>4024778.27</v>
      </c>
      <c r="G10" s="77">
        <f>D10-E10</f>
        <v>4906226.7300000004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8942954</v>
      </c>
      <c r="C29" s="61">
        <f>GASTO_NE_T2+GASTO_E_T2</f>
        <v>0</v>
      </c>
      <c r="D29" s="61">
        <f>GASTO_NE_T3+GASTO_E_T3</f>
        <v>8942954</v>
      </c>
      <c r="E29" s="61">
        <f>GASTO_NE_T4+GASTO_E_T4</f>
        <v>4036727.27</v>
      </c>
      <c r="F29" s="61">
        <f>GASTO_NE_T5+GASTO_E_T5</f>
        <v>4024778.27</v>
      </c>
      <c r="G29" s="61">
        <f>GASTO_NE_T6+GASTO_E_T6</f>
        <v>4906226.7300000004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8942954</v>
      </c>
      <c r="Q2" s="18">
        <f>GASTO_NE_T2</f>
        <v>0</v>
      </c>
      <c r="R2" s="18">
        <f>GASTO_NE_T3</f>
        <v>8942954</v>
      </c>
      <c r="S2" s="18">
        <f>GASTO_NE_T4</f>
        <v>4036727.27</v>
      </c>
      <c r="T2" s="18">
        <f>GASTO_NE_T5</f>
        <v>4024778.27</v>
      </c>
      <c r="U2" s="18">
        <f>GASTO_NE_T6</f>
        <v>4906226.7300000004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8942954</v>
      </c>
      <c r="Q4" s="18">
        <f>TOTAL_E_T2</f>
        <v>0</v>
      </c>
      <c r="R4" s="18">
        <f>TOTAL_E_T3</f>
        <v>8942954</v>
      </c>
      <c r="S4" s="18">
        <f>TOTAL_E_T4</f>
        <v>4036727.27</v>
      </c>
      <c r="T4" s="18">
        <f>TOTAL_E_T5</f>
        <v>4024778.27</v>
      </c>
      <c r="U4" s="18">
        <f>TOTAL_E_T6</f>
        <v>4906226.7300000004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F22" sqref="F2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2" t="s">
        <v>3289</v>
      </c>
      <c r="B1" s="193"/>
      <c r="C1" s="193"/>
      <c r="D1" s="193"/>
      <c r="E1" s="193"/>
      <c r="F1" s="193"/>
      <c r="G1" s="193"/>
    </row>
    <row r="2" spans="1:7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396</v>
      </c>
      <c r="B3" s="171"/>
      <c r="C3" s="171"/>
      <c r="D3" s="171"/>
      <c r="E3" s="171"/>
      <c r="F3" s="171"/>
      <c r="G3" s="172"/>
    </row>
    <row r="4" spans="1:7" x14ac:dyDescent="0.25">
      <c r="A4" s="170" t="s">
        <v>397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septiembre de 2020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71" t="s">
        <v>0</v>
      </c>
      <c r="B7" s="176" t="s">
        <v>279</v>
      </c>
      <c r="C7" s="177"/>
      <c r="D7" s="177"/>
      <c r="E7" s="177"/>
      <c r="F7" s="178"/>
      <c r="G7" s="188" t="s">
        <v>3286</v>
      </c>
    </row>
    <row r="8" spans="1:7" ht="30.75" customHeight="1" x14ac:dyDescent="0.25">
      <c r="A8" s="17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7"/>
    </row>
    <row r="9" spans="1:7" ht="14.25" x14ac:dyDescent="0.45">
      <c r="A9" s="52" t="s">
        <v>363</v>
      </c>
      <c r="B9" s="70">
        <f>SUM(B10,B19,B27,B37)</f>
        <v>8942954</v>
      </c>
      <c r="C9" s="70">
        <f t="shared" ref="C9:G9" si="0">SUM(C10,C19,C27,C37)</f>
        <v>0</v>
      </c>
      <c r="D9" s="70">
        <f t="shared" si="0"/>
        <v>8942954</v>
      </c>
      <c r="E9" s="70">
        <f t="shared" si="0"/>
        <v>4037127.27</v>
      </c>
      <c r="F9" s="70">
        <f t="shared" si="0"/>
        <v>4025578.27</v>
      </c>
      <c r="G9" s="70">
        <f t="shared" si="0"/>
        <v>4905826.7300000004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8942954</v>
      </c>
      <c r="C19" s="71">
        <f t="shared" ref="C19:F19" si="3">SUM(C20:C26)</f>
        <v>0</v>
      </c>
      <c r="D19" s="71">
        <f t="shared" si="3"/>
        <v>8942954</v>
      </c>
      <c r="E19" s="71">
        <f t="shared" si="3"/>
        <v>4037127.27</v>
      </c>
      <c r="F19" s="71">
        <f t="shared" si="3"/>
        <v>4025578.27</v>
      </c>
      <c r="G19" s="71">
        <f>SUM(G20:G26)</f>
        <v>4905826.7300000004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154">
        <v>8942954</v>
      </c>
      <c r="C23" s="154">
        <v>0</v>
      </c>
      <c r="D23" s="155">
        <v>8942954</v>
      </c>
      <c r="E23" s="154">
        <v>4037127.27</v>
      </c>
      <c r="F23" s="154">
        <v>4025578.27</v>
      </c>
      <c r="G23" s="72">
        <f t="shared" si="4"/>
        <v>4905826.7300000004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8942954</v>
      </c>
      <c r="C77" s="73">
        <f t="shared" ref="C77:F77" si="18">C43+C9</f>
        <v>0</v>
      </c>
      <c r="D77" s="73">
        <f t="shared" si="18"/>
        <v>8942954</v>
      </c>
      <c r="E77" s="73">
        <f t="shared" si="18"/>
        <v>4037127.27</v>
      </c>
      <c r="F77" s="73">
        <f t="shared" si="18"/>
        <v>4025578.27</v>
      </c>
      <c r="G77" s="73">
        <f>G43+G9</f>
        <v>4905826.7300000004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8942954</v>
      </c>
      <c r="Q2" s="18">
        <f>'Formato 6 c)'!C9</f>
        <v>0</v>
      </c>
      <c r="R2" s="18">
        <f>'Formato 6 c)'!D9</f>
        <v>8942954</v>
      </c>
      <c r="S2" s="18">
        <f>'Formato 6 c)'!E9</f>
        <v>4037127.27</v>
      </c>
      <c r="T2" s="18">
        <f>'Formato 6 c)'!F9</f>
        <v>4025578.27</v>
      </c>
      <c r="U2" s="18">
        <f>'Formato 6 c)'!G9</f>
        <v>4905826.7300000004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8942954</v>
      </c>
      <c r="Q12" s="18">
        <f>'Formato 6 c)'!C19</f>
        <v>0</v>
      </c>
      <c r="R12" s="18">
        <f>'Formato 6 c)'!D19</f>
        <v>8942954</v>
      </c>
      <c r="S12" s="18">
        <f>'Formato 6 c)'!E19</f>
        <v>4037127.27</v>
      </c>
      <c r="T12" s="18">
        <f>'Formato 6 c)'!F19</f>
        <v>4025578.27</v>
      </c>
      <c r="U12" s="18">
        <f>'Formato 6 c)'!G19</f>
        <v>4905826.7300000004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8942954</v>
      </c>
      <c r="Q16" s="18">
        <f>'Formato 6 c)'!C23</f>
        <v>0</v>
      </c>
      <c r="R16" s="18">
        <f>'Formato 6 c)'!D23</f>
        <v>8942954</v>
      </c>
      <c r="S16" s="18">
        <f>'Formato 6 c)'!E23</f>
        <v>4037127.27</v>
      </c>
      <c r="T16" s="18">
        <f>'Formato 6 c)'!F23</f>
        <v>4025578.27</v>
      </c>
      <c r="U16" s="18">
        <f>'Formato 6 c)'!G23</f>
        <v>4905826.7300000004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8942954</v>
      </c>
      <c r="Q68" s="18">
        <f>'Formato 6 c)'!C77</f>
        <v>0</v>
      </c>
      <c r="R68" s="18">
        <f>'Formato 6 c)'!D77</f>
        <v>8942954</v>
      </c>
      <c r="S68" s="18">
        <f>'Formato 6 c)'!E77</f>
        <v>4037127.27</v>
      </c>
      <c r="T68" s="18">
        <f>'Formato 6 c)'!F77</f>
        <v>4025578.27</v>
      </c>
      <c r="U68" s="18">
        <f>'Formato 6 c)'!G77</f>
        <v>4905826.7300000004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DEL DEPORTE DEL MUNICIPIO DE SAN MIGUEL DE ALLENDE, Gobierno del Estado de Guanajuato</v>
      </c>
    </row>
    <row r="7" spans="2:3" ht="14.25" x14ac:dyDescent="0.45">
      <c r="C7" t="str">
        <f>CONCATENATE(ENTE_PUBLICO," (a)")</f>
        <v>COMISION MUNICIPAL DEL DEPORTE DEL MUNICIPIO DE SAN MIGUEL DE ALLENDE,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6" t="s">
        <v>3287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3" t="s">
        <v>277</v>
      </c>
      <c r="B3" s="174"/>
      <c r="C3" s="174"/>
      <c r="D3" s="174"/>
      <c r="E3" s="174"/>
      <c r="F3" s="174"/>
      <c r="G3" s="175"/>
    </row>
    <row r="4" spans="1:7" x14ac:dyDescent="0.25">
      <c r="A4" s="173" t="s">
        <v>399</v>
      </c>
      <c r="B4" s="174"/>
      <c r="C4" s="174"/>
      <c r="D4" s="174"/>
      <c r="E4" s="174"/>
      <c r="F4" s="174"/>
      <c r="G4" s="175"/>
    </row>
    <row r="5" spans="1:7" ht="14.25" x14ac:dyDescent="0.45">
      <c r="A5" s="173" t="str">
        <f>TRIMESTRE</f>
        <v>Del 1 de enero al 30 de septiembre de 2020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361</v>
      </c>
      <c r="B7" s="187" t="s">
        <v>279</v>
      </c>
      <c r="C7" s="187"/>
      <c r="D7" s="187"/>
      <c r="E7" s="187"/>
      <c r="F7" s="187"/>
      <c r="G7" s="187" t="s">
        <v>280</v>
      </c>
    </row>
    <row r="8" spans="1:7" ht="29.25" customHeight="1" x14ac:dyDescent="0.25">
      <c r="A8" s="18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4"/>
    </row>
    <row r="9" spans="1:7" ht="14.25" x14ac:dyDescent="0.45">
      <c r="A9" s="52" t="s">
        <v>400</v>
      </c>
      <c r="B9" s="66">
        <f>SUM(B10,B11,B12,B15,B16,B19)</f>
        <v>5028027</v>
      </c>
      <c r="C9" s="66">
        <f t="shared" ref="C9:F9" si="0">SUM(C10,C11,C12,C15,C16,C19)</f>
        <v>19000</v>
      </c>
      <c r="D9" s="66">
        <f t="shared" si="0"/>
        <v>5047027</v>
      </c>
      <c r="E9" s="66">
        <f t="shared" si="0"/>
        <v>2726943.82</v>
      </c>
      <c r="F9" s="66">
        <f t="shared" si="0"/>
        <v>2726943.82</v>
      </c>
      <c r="G9" s="66">
        <f>SUM(G10,G11,G12,G15,G16,G19)</f>
        <v>2320083.1800000002</v>
      </c>
    </row>
    <row r="10" spans="1:7" x14ac:dyDescent="0.25">
      <c r="A10" s="53" t="s">
        <v>401</v>
      </c>
      <c r="B10" s="156">
        <v>5028027</v>
      </c>
      <c r="C10" s="156">
        <v>19000</v>
      </c>
      <c r="D10" s="157">
        <v>5047027</v>
      </c>
      <c r="E10" s="156">
        <v>2726943.82</v>
      </c>
      <c r="F10" s="156">
        <v>2726943.82</v>
      </c>
      <c r="G10" s="67">
        <f>D10-E10</f>
        <v>2320083.1800000002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5028027</v>
      </c>
      <c r="C33" s="66">
        <f t="shared" ref="C33:G33" si="9">C21+C9</f>
        <v>19000</v>
      </c>
      <c r="D33" s="66">
        <f t="shared" si="9"/>
        <v>5047027</v>
      </c>
      <c r="E33" s="66">
        <f t="shared" si="9"/>
        <v>2726943.82</v>
      </c>
      <c r="F33" s="66">
        <f t="shared" si="9"/>
        <v>2726943.82</v>
      </c>
      <c r="G33" s="66">
        <f t="shared" si="9"/>
        <v>2320083.1800000002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5028027</v>
      </c>
      <c r="Q2" s="18">
        <f>'Formato 6 d)'!C9</f>
        <v>19000</v>
      </c>
      <c r="R2" s="18">
        <f>'Formato 6 d)'!D9</f>
        <v>5047027</v>
      </c>
      <c r="S2" s="18">
        <f>'Formato 6 d)'!E9</f>
        <v>2726943.82</v>
      </c>
      <c r="T2" s="18">
        <f>'Formato 6 d)'!F9</f>
        <v>2726943.82</v>
      </c>
      <c r="U2" s="18">
        <f>'Formato 6 d)'!G9</f>
        <v>2320083.1800000002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5028027</v>
      </c>
      <c r="Q3" s="18">
        <f>'Formato 6 d)'!C10</f>
        <v>19000</v>
      </c>
      <c r="R3" s="18">
        <f>'Formato 6 d)'!D10</f>
        <v>5047027</v>
      </c>
      <c r="S3" s="18">
        <f>'Formato 6 d)'!E10</f>
        <v>2726943.82</v>
      </c>
      <c r="T3" s="18">
        <f>'Formato 6 d)'!F10</f>
        <v>2726943.82</v>
      </c>
      <c r="U3" s="18">
        <f>'Formato 6 d)'!G10</f>
        <v>2320083.1800000002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5028027</v>
      </c>
      <c r="Q24" s="18">
        <f>'Formato 6 d)'!C33</f>
        <v>19000</v>
      </c>
      <c r="R24" s="18">
        <f>'Formato 6 d)'!D33</f>
        <v>5047027</v>
      </c>
      <c r="S24" s="18">
        <f>'Formato 6 d)'!E33</f>
        <v>2726943.82</v>
      </c>
      <c r="T24" s="18">
        <f>'Formato 6 d)'!F33</f>
        <v>2726943.82</v>
      </c>
      <c r="U24" s="18">
        <f>'Formato 6 d)'!G33</f>
        <v>2320083.1800000002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9" sqref="B9:G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5" t="s">
        <v>413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414</v>
      </c>
      <c r="B3" s="171"/>
      <c r="C3" s="171"/>
      <c r="D3" s="171"/>
      <c r="E3" s="171"/>
      <c r="F3" s="171"/>
      <c r="G3" s="172"/>
    </row>
    <row r="4" spans="1:7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ht="14.25" x14ac:dyDescent="0.45">
      <c r="A5" s="170" t="s">
        <v>415</v>
      </c>
      <c r="B5" s="171"/>
      <c r="C5" s="171"/>
      <c r="D5" s="171"/>
      <c r="E5" s="171"/>
      <c r="F5" s="171"/>
      <c r="G5" s="172"/>
    </row>
    <row r="6" spans="1:7" x14ac:dyDescent="0.25">
      <c r="A6" s="182" t="s">
        <v>3288</v>
      </c>
      <c r="B6" s="51">
        <f>ANIO1P</f>
        <v>2021</v>
      </c>
      <c r="C6" s="195" t="str">
        <f>ANIO2P</f>
        <v>2022 (d)</v>
      </c>
      <c r="D6" s="195" t="str">
        <f>ANIO3P</f>
        <v>2023 (d)</v>
      </c>
      <c r="E6" s="195" t="str">
        <f>ANIO4P</f>
        <v>2024 (d)</v>
      </c>
      <c r="F6" s="195" t="str">
        <f>ANIO5P</f>
        <v>2025 (d)</v>
      </c>
      <c r="G6" s="195" t="str">
        <f>ANIO6P</f>
        <v>2026 (d)</v>
      </c>
    </row>
    <row r="7" spans="1:7" ht="48" customHeight="1" x14ac:dyDescent="0.25">
      <c r="A7" s="183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421</v>
      </c>
      <c r="B8" s="59">
        <f>SUM(B9:B20)</f>
        <v>10933010.220000001</v>
      </c>
      <c r="C8" s="59">
        <f t="shared" ref="C8:G8" si="0">SUM(C9:C20)</f>
        <v>11733463</v>
      </c>
      <c r="D8" s="59">
        <f t="shared" si="0"/>
        <v>12284227</v>
      </c>
      <c r="E8" s="59">
        <f t="shared" si="0"/>
        <v>12454464</v>
      </c>
      <c r="F8" s="59">
        <f t="shared" si="0"/>
        <v>12208000</v>
      </c>
      <c r="G8" s="59">
        <f t="shared" si="0"/>
        <v>12435000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>
        <v>1035000</v>
      </c>
      <c r="C15" s="60">
        <v>1020000</v>
      </c>
      <c r="D15" s="60">
        <v>1045000</v>
      </c>
      <c r="E15" s="60">
        <v>1020000</v>
      </c>
      <c r="F15" s="60">
        <v>690000</v>
      </c>
      <c r="G15" s="60">
        <v>980000</v>
      </c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v>9798010.2200000007</v>
      </c>
      <c r="C18" s="60">
        <v>10525463</v>
      </c>
      <c r="D18" s="60">
        <v>10941227</v>
      </c>
      <c r="E18" s="60">
        <v>11166464</v>
      </c>
      <c r="F18" s="60">
        <v>11250000</v>
      </c>
      <c r="G18" s="60">
        <v>11350000</v>
      </c>
    </row>
    <row r="19" spans="1:7" x14ac:dyDescent="0.25">
      <c r="A19" s="53" t="s">
        <v>241</v>
      </c>
      <c r="B19" s="60">
        <v>100000</v>
      </c>
      <c r="C19" s="60">
        <v>188000</v>
      </c>
      <c r="D19" s="60">
        <v>298000</v>
      </c>
      <c r="E19" s="60">
        <v>268000</v>
      </c>
      <c r="F19" s="60">
        <v>268000</v>
      </c>
      <c r="G19" s="60">
        <v>105000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10933010.220000001</v>
      </c>
      <c r="C32" s="61">
        <f t="shared" ref="C32:F32" si="3">C29+C22+C8</f>
        <v>11733463</v>
      </c>
      <c r="D32" s="61">
        <f t="shared" si="3"/>
        <v>12284227</v>
      </c>
      <c r="E32" s="61">
        <f t="shared" si="3"/>
        <v>12454464</v>
      </c>
      <c r="F32" s="61">
        <f t="shared" si="3"/>
        <v>12208000</v>
      </c>
      <c r="G32" s="61">
        <f>G29+G22+G8</f>
        <v>12435000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10933010.220000001</v>
      </c>
      <c r="Q2" s="18">
        <f>'Formato 7 a)'!C8</f>
        <v>11733463</v>
      </c>
      <c r="R2" s="18">
        <f>'Formato 7 a)'!D8</f>
        <v>12284227</v>
      </c>
      <c r="S2" s="18">
        <f>'Formato 7 a)'!E8</f>
        <v>12454464</v>
      </c>
      <c r="T2" s="18">
        <f>'Formato 7 a)'!F8</f>
        <v>12208000</v>
      </c>
      <c r="U2" s="18">
        <f>'Formato 7 a)'!G8</f>
        <v>12435000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1035000</v>
      </c>
      <c r="Q9" s="18">
        <f>'Formato 7 a)'!C15</f>
        <v>1020000</v>
      </c>
      <c r="R9" s="18">
        <f>'Formato 7 a)'!D15</f>
        <v>1045000</v>
      </c>
      <c r="S9" s="18">
        <f>'Formato 7 a)'!E15</f>
        <v>1020000</v>
      </c>
      <c r="T9" s="18">
        <f>'Formato 7 a)'!F15</f>
        <v>690000</v>
      </c>
      <c r="U9" s="18">
        <f>'Formato 7 a)'!G15</f>
        <v>980000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9798010.2200000007</v>
      </c>
      <c r="Q12" s="18">
        <f>'Formato 7 a)'!C18</f>
        <v>10525463</v>
      </c>
      <c r="R12" s="18">
        <f>'Formato 7 a)'!D18</f>
        <v>10941227</v>
      </c>
      <c r="S12" s="18">
        <f>'Formato 7 a)'!E18</f>
        <v>11166464</v>
      </c>
      <c r="T12" s="18">
        <f>'Formato 7 a)'!F18</f>
        <v>11250000</v>
      </c>
      <c r="U12" s="18">
        <f>'Formato 7 a)'!G18</f>
        <v>11350000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100000</v>
      </c>
      <c r="Q13" s="18">
        <f>'Formato 7 a)'!C19</f>
        <v>188000</v>
      </c>
      <c r="R13" s="18">
        <f>'Formato 7 a)'!D19</f>
        <v>298000</v>
      </c>
      <c r="S13" s="18">
        <f>'Formato 7 a)'!E19</f>
        <v>268000</v>
      </c>
      <c r="T13" s="18">
        <f>'Formato 7 a)'!F19</f>
        <v>268000</v>
      </c>
      <c r="U13" s="18">
        <f>'Formato 7 a)'!G19</f>
        <v>105000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10933010.220000001</v>
      </c>
      <c r="Q23" s="18">
        <f>'Formato 7 a)'!C32</f>
        <v>11733463</v>
      </c>
      <c r="R23" s="18">
        <f>'Formato 7 a)'!D32</f>
        <v>12284227</v>
      </c>
      <c r="S23" s="18">
        <f>'Formato 7 a)'!E32</f>
        <v>12454464</v>
      </c>
      <c r="T23" s="18">
        <f>'Formato 7 a)'!F32</f>
        <v>12208000</v>
      </c>
      <c r="U23" s="18">
        <f>'Formato 7 a)'!G32</f>
        <v>12435000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2" sqref="C1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5" t="s">
        <v>451</v>
      </c>
      <c r="B1" s="185"/>
      <c r="C1" s="185"/>
      <c r="D1" s="185"/>
      <c r="E1" s="185"/>
      <c r="F1" s="185"/>
      <c r="G1" s="185"/>
    </row>
    <row r="2" spans="1:7" customFormat="1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customFormat="1" ht="14.25" x14ac:dyDescent="0.45">
      <c r="A3" s="170" t="s">
        <v>452</v>
      </c>
      <c r="B3" s="171"/>
      <c r="C3" s="171"/>
      <c r="D3" s="171"/>
      <c r="E3" s="171"/>
      <c r="F3" s="171"/>
      <c r="G3" s="172"/>
    </row>
    <row r="4" spans="1:7" customFormat="1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customFormat="1" ht="14.25" x14ac:dyDescent="0.45">
      <c r="A5" s="170" t="s">
        <v>415</v>
      </c>
      <c r="B5" s="171"/>
      <c r="C5" s="171"/>
      <c r="D5" s="171"/>
      <c r="E5" s="171"/>
      <c r="F5" s="171"/>
      <c r="G5" s="172"/>
    </row>
    <row r="6" spans="1:7" customFormat="1" x14ac:dyDescent="0.25">
      <c r="A6" s="197" t="s">
        <v>3142</v>
      </c>
      <c r="B6" s="51">
        <f>ANIO1P</f>
        <v>2021</v>
      </c>
      <c r="C6" s="195" t="str">
        <f>ANIO2P</f>
        <v>2022 (d)</v>
      </c>
      <c r="D6" s="195" t="str">
        <f>ANIO3P</f>
        <v>2023 (d)</v>
      </c>
      <c r="E6" s="195" t="str">
        <f>ANIO4P</f>
        <v>2024 (d)</v>
      </c>
      <c r="F6" s="195" t="str">
        <f>ANIO5P</f>
        <v>2025 (d)</v>
      </c>
      <c r="G6" s="195" t="str">
        <f>ANIO6P</f>
        <v>2026 (d)</v>
      </c>
    </row>
    <row r="7" spans="1:7" customFormat="1" ht="48" customHeight="1" x14ac:dyDescent="0.25">
      <c r="A7" s="198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453</v>
      </c>
      <c r="B8" s="59">
        <f>SUM(B9:B17)</f>
        <v>10933010.82</v>
      </c>
      <c r="C8" s="59">
        <f t="shared" ref="C8:G8" si="0">SUM(C9:C17)</f>
        <v>11733463</v>
      </c>
      <c r="D8" s="59">
        <f t="shared" si="0"/>
        <v>12284227</v>
      </c>
      <c r="E8" s="59">
        <f t="shared" si="0"/>
        <v>12454464</v>
      </c>
      <c r="F8" s="59">
        <f t="shared" si="0"/>
        <v>12208000</v>
      </c>
      <c r="G8" s="59">
        <f t="shared" si="0"/>
        <v>12435000</v>
      </c>
    </row>
    <row r="9" spans="1:7" x14ac:dyDescent="0.25">
      <c r="A9" s="53" t="s">
        <v>454</v>
      </c>
      <c r="B9" s="60">
        <v>6197150.1799999997</v>
      </c>
      <c r="C9" s="60">
        <v>7000687</v>
      </c>
      <c r="D9" s="60">
        <v>7304635</v>
      </c>
      <c r="E9" s="60">
        <v>7396820</v>
      </c>
      <c r="F9" s="60">
        <v>6894724</v>
      </c>
      <c r="G9" s="60">
        <v>6999513</v>
      </c>
    </row>
    <row r="10" spans="1:7" x14ac:dyDescent="0.25">
      <c r="A10" s="53" t="s">
        <v>455</v>
      </c>
      <c r="B10" s="60">
        <v>632212.9</v>
      </c>
      <c r="C10" s="60">
        <v>965861</v>
      </c>
      <c r="D10" s="60">
        <v>1004495</v>
      </c>
      <c r="E10" s="60">
        <v>1044675</v>
      </c>
      <c r="F10" s="60">
        <v>1076015</v>
      </c>
      <c r="G10" s="60">
        <v>1119055</v>
      </c>
    </row>
    <row r="11" spans="1:7" x14ac:dyDescent="0.25">
      <c r="A11" s="53" t="s">
        <v>456</v>
      </c>
      <c r="B11" s="60">
        <v>2049628.1</v>
      </c>
      <c r="C11" s="60">
        <v>1378266</v>
      </c>
      <c r="D11" s="60">
        <v>1549784</v>
      </c>
      <c r="E11" s="60">
        <v>1611756</v>
      </c>
      <c r="F11" s="60">
        <v>1660108</v>
      </c>
      <c r="G11" s="60">
        <v>1673701</v>
      </c>
    </row>
    <row r="12" spans="1:7" x14ac:dyDescent="0.25">
      <c r="A12" s="53" t="s">
        <v>457</v>
      </c>
      <c r="B12" s="60">
        <v>1944377.33</v>
      </c>
      <c r="C12" s="60">
        <v>2000159</v>
      </c>
      <c r="D12" s="60">
        <v>2021283</v>
      </c>
      <c r="E12" s="60">
        <v>1981021</v>
      </c>
      <c r="F12" s="60">
        <v>2144356</v>
      </c>
      <c r="G12" s="60">
        <v>2192622</v>
      </c>
    </row>
    <row r="13" spans="1:7" x14ac:dyDescent="0.25">
      <c r="A13" s="53" t="s">
        <v>458</v>
      </c>
      <c r="B13" s="60">
        <v>109642.31</v>
      </c>
      <c r="C13" s="60">
        <v>388490</v>
      </c>
      <c r="D13" s="60">
        <v>404030</v>
      </c>
      <c r="E13" s="60">
        <v>420192</v>
      </c>
      <c r="F13" s="60">
        <v>432797</v>
      </c>
      <c r="G13" s="60">
        <v>450109</v>
      </c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10933010.82</v>
      </c>
      <c r="C30" s="61">
        <f t="shared" ref="C30:G30" si="2">C8+C19</f>
        <v>11733463</v>
      </c>
      <c r="D30" s="61">
        <f t="shared" si="2"/>
        <v>12284227</v>
      </c>
      <c r="E30" s="61">
        <f t="shared" si="2"/>
        <v>12454464</v>
      </c>
      <c r="F30" s="61">
        <f t="shared" si="2"/>
        <v>12208000</v>
      </c>
      <c r="G30" s="61">
        <f t="shared" si="2"/>
        <v>12435000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10933010.82</v>
      </c>
      <c r="Q2" s="18">
        <f>'Formato 7 b)'!C8</f>
        <v>11733463</v>
      </c>
      <c r="R2" s="18">
        <f>'Formato 7 b)'!D8</f>
        <v>12284227</v>
      </c>
      <c r="S2" s="18">
        <f>'Formato 7 b)'!E8</f>
        <v>12454464</v>
      </c>
      <c r="T2" s="18">
        <f>'Formato 7 b)'!F8</f>
        <v>12208000</v>
      </c>
      <c r="U2" s="18">
        <f>'Formato 7 b)'!G8</f>
        <v>12435000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6197150.1799999997</v>
      </c>
      <c r="Q3" s="18">
        <f>'Formato 7 b)'!C9</f>
        <v>7000687</v>
      </c>
      <c r="R3" s="18">
        <f>'Formato 7 b)'!D9</f>
        <v>7304635</v>
      </c>
      <c r="S3" s="18">
        <f>'Formato 7 b)'!E9</f>
        <v>7396820</v>
      </c>
      <c r="T3" s="18">
        <f>'Formato 7 b)'!F9</f>
        <v>6894724</v>
      </c>
      <c r="U3" s="18">
        <f>'Formato 7 b)'!G9</f>
        <v>6999513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632212.9</v>
      </c>
      <c r="Q4" s="18">
        <f>'Formato 7 b)'!C10</f>
        <v>965861</v>
      </c>
      <c r="R4" s="18">
        <f>'Formato 7 b)'!D10</f>
        <v>1004495</v>
      </c>
      <c r="S4" s="18">
        <f>'Formato 7 b)'!E10</f>
        <v>1044675</v>
      </c>
      <c r="T4" s="18">
        <f>'Formato 7 b)'!F10</f>
        <v>1076015</v>
      </c>
      <c r="U4" s="18">
        <f>'Formato 7 b)'!G10</f>
        <v>1119055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2049628.1</v>
      </c>
      <c r="Q5" s="18">
        <f>'Formato 7 b)'!C11</f>
        <v>1378266</v>
      </c>
      <c r="R5" s="18">
        <f>'Formato 7 b)'!D11</f>
        <v>1549784</v>
      </c>
      <c r="S5" s="18">
        <f>'Formato 7 b)'!E11</f>
        <v>1611756</v>
      </c>
      <c r="T5" s="18">
        <f>'Formato 7 b)'!F11</f>
        <v>1660108</v>
      </c>
      <c r="U5" s="18">
        <f>'Formato 7 b)'!G11</f>
        <v>1673701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1944377.33</v>
      </c>
      <c r="Q6" s="18">
        <f>'Formato 7 b)'!C12</f>
        <v>2000159</v>
      </c>
      <c r="R6" s="18">
        <f>'Formato 7 b)'!D12</f>
        <v>2021283</v>
      </c>
      <c r="S6" s="18">
        <f>'Formato 7 b)'!E12</f>
        <v>1981021</v>
      </c>
      <c r="T6" s="18">
        <f>'Formato 7 b)'!F12</f>
        <v>2144356</v>
      </c>
      <c r="U6" s="18">
        <f>'Formato 7 b)'!G12</f>
        <v>2192622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109642.31</v>
      </c>
      <c r="Q7" s="18">
        <f>'Formato 7 b)'!C13</f>
        <v>388490</v>
      </c>
      <c r="R7" s="18">
        <f>'Formato 7 b)'!D13</f>
        <v>404030</v>
      </c>
      <c r="S7" s="18">
        <f>'Formato 7 b)'!E13</f>
        <v>420192</v>
      </c>
      <c r="T7" s="18">
        <f>'Formato 7 b)'!F13</f>
        <v>432797</v>
      </c>
      <c r="U7" s="18">
        <f>'Formato 7 b)'!G13</f>
        <v>450109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10933010.82</v>
      </c>
      <c r="Q22" s="18">
        <f>'Formato 7 b)'!C30</f>
        <v>11733463</v>
      </c>
      <c r="R22" s="18">
        <f>'Formato 7 b)'!D30</f>
        <v>12284227</v>
      </c>
      <c r="S22" s="18">
        <f>'Formato 7 b)'!E30</f>
        <v>12454464</v>
      </c>
      <c r="T22" s="18">
        <f>'Formato 7 b)'!F30</f>
        <v>12208000</v>
      </c>
      <c r="U22" s="18">
        <f>'Formato 7 b)'!G30</f>
        <v>12435000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6" zoomScale="90" zoomScaleNormal="9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466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467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2" t="s">
        <v>3288</v>
      </c>
      <c r="B5" s="200" t="str">
        <f>ANIO5R</f>
        <v>2015 ¹ (c)</v>
      </c>
      <c r="C5" s="200" t="str">
        <f>ANIO4R</f>
        <v>2016 ¹ (c)</v>
      </c>
      <c r="D5" s="200" t="str">
        <f>ANIO3R</f>
        <v>2017 ¹ (c)</v>
      </c>
      <c r="E5" s="200" t="str">
        <f>ANIO2R</f>
        <v>2018 ¹ (c)</v>
      </c>
      <c r="F5" s="200" t="str">
        <f>ANIO1R</f>
        <v>2019 ¹ (c)</v>
      </c>
      <c r="G5" s="51">
        <f>ANIO_INFORME</f>
        <v>2020</v>
      </c>
    </row>
    <row r="6" spans="1:7" ht="32.1" customHeight="1" x14ac:dyDescent="0.25">
      <c r="A6" s="203"/>
      <c r="B6" s="201"/>
      <c r="C6" s="201"/>
      <c r="D6" s="201"/>
      <c r="E6" s="201"/>
      <c r="F6" s="201"/>
      <c r="G6" s="88" t="s">
        <v>3294</v>
      </c>
    </row>
    <row r="7" spans="1:7" x14ac:dyDescent="0.25">
      <c r="A7" s="52" t="s">
        <v>468</v>
      </c>
      <c r="B7" s="59">
        <f>SUM(B8:B19)</f>
        <v>8799135</v>
      </c>
      <c r="C7" s="59">
        <f t="shared" ref="C7:G7" si="0">SUM(C8:C19)</f>
        <v>9910088.7799999993</v>
      </c>
      <c r="D7" s="59">
        <f t="shared" si="0"/>
        <v>11208579</v>
      </c>
      <c r="E7" s="59">
        <f t="shared" si="0"/>
        <v>10595490.18</v>
      </c>
      <c r="F7" s="59">
        <f t="shared" si="0"/>
        <v>10971352.130000001</v>
      </c>
      <c r="G7" s="59">
        <f t="shared" si="0"/>
        <v>8942954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>
        <v>507409</v>
      </c>
      <c r="C11" s="60">
        <v>723138</v>
      </c>
      <c r="D11" s="60">
        <v>658964</v>
      </c>
      <c r="E11" s="60">
        <v>0</v>
      </c>
      <c r="F11" s="60"/>
      <c r="G11" s="24"/>
    </row>
    <row r="12" spans="1:7" x14ac:dyDescent="0.25">
      <c r="A12" s="53" t="s">
        <v>473</v>
      </c>
      <c r="B12" s="60"/>
      <c r="C12" s="60"/>
      <c r="D12" s="60"/>
      <c r="E12" s="60"/>
      <c r="F12" s="60"/>
      <c r="G12" s="24"/>
    </row>
    <row r="13" spans="1:7" x14ac:dyDescent="0.25">
      <c r="A13" s="56" t="s">
        <v>474</v>
      </c>
      <c r="B13" s="60"/>
      <c r="C13" s="60"/>
      <c r="D13" s="60"/>
      <c r="E13" s="60"/>
      <c r="F13" s="60"/>
      <c r="G13" s="24"/>
    </row>
    <row r="14" spans="1:7" x14ac:dyDescent="0.25">
      <c r="A14" s="53" t="s">
        <v>475</v>
      </c>
      <c r="B14" s="60"/>
      <c r="C14" s="60">
        <v>107000</v>
      </c>
      <c r="D14" s="60">
        <v>237391</v>
      </c>
      <c r="E14" s="60">
        <v>706550.5</v>
      </c>
      <c r="F14" s="60">
        <v>681455.13</v>
      </c>
      <c r="G14" s="24">
        <v>668500</v>
      </c>
    </row>
    <row r="15" spans="1:7" x14ac:dyDescent="0.25">
      <c r="A15" s="53" t="s">
        <v>476</v>
      </c>
      <c r="B15" s="60"/>
      <c r="C15" s="24"/>
      <c r="D15" s="24"/>
      <c r="E15" s="60">
        <v>173000</v>
      </c>
      <c r="F15" s="60">
        <v>0</v>
      </c>
      <c r="G15" s="24"/>
    </row>
    <row r="16" spans="1:7" x14ac:dyDescent="0.25">
      <c r="A16" s="53" t="s">
        <v>477</v>
      </c>
      <c r="B16" s="60"/>
      <c r="C16" s="60"/>
      <c r="D16" s="60"/>
      <c r="E16" s="60"/>
      <c r="F16" s="60"/>
      <c r="G16" s="24"/>
    </row>
    <row r="17" spans="1:7" x14ac:dyDescent="0.25">
      <c r="A17" s="53" t="s">
        <v>3298</v>
      </c>
      <c r="B17" s="60">
        <v>8291726</v>
      </c>
      <c r="C17" s="60">
        <v>9079950.7799999993</v>
      </c>
      <c r="D17" s="60">
        <v>10312224</v>
      </c>
      <c r="E17" s="158">
        <v>9715939.6799999997</v>
      </c>
      <c r="F17" s="60">
        <v>10021897</v>
      </c>
      <c r="G17" s="24">
        <v>8274454</v>
      </c>
    </row>
    <row r="18" spans="1:7" x14ac:dyDescent="0.25">
      <c r="A18" s="53" t="s">
        <v>478</v>
      </c>
      <c r="B18" s="60"/>
      <c r="C18" s="60"/>
      <c r="D18" s="60"/>
      <c r="E18" s="60"/>
      <c r="F18" s="60">
        <v>268000</v>
      </c>
      <c r="G18" s="24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8799135</v>
      </c>
      <c r="C31" s="61">
        <f t="shared" ref="C31:G31" si="3">C7+C21+C28</f>
        <v>9910088.7799999993</v>
      </c>
      <c r="D31" s="61">
        <f t="shared" si="3"/>
        <v>11208579</v>
      </c>
      <c r="E31" s="61">
        <f t="shared" si="3"/>
        <v>10595490.18</v>
      </c>
      <c r="F31" s="61">
        <f t="shared" si="3"/>
        <v>10971352.130000001</v>
      </c>
      <c r="G31" s="61">
        <f t="shared" si="3"/>
        <v>8942954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9" t="s">
        <v>3292</v>
      </c>
      <c r="B39" s="199"/>
      <c r="C39" s="199"/>
      <c r="D39" s="199"/>
      <c r="E39" s="199"/>
      <c r="F39" s="199"/>
      <c r="G39" s="199"/>
    </row>
    <row r="40" spans="1:7" ht="15" customHeight="1" x14ac:dyDescent="0.25">
      <c r="A40" s="199" t="s">
        <v>3293</v>
      </c>
      <c r="B40" s="199"/>
      <c r="C40" s="199"/>
      <c r="D40" s="199"/>
      <c r="E40" s="199"/>
      <c r="F40" s="199"/>
      <c r="G40" s="19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11:F18 B7:G10 B19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8799135</v>
      </c>
      <c r="Q2" s="18">
        <f>'Formato 7 c)'!C7</f>
        <v>9910088.7799999993</v>
      </c>
      <c r="R2" s="18">
        <f>'Formato 7 c)'!D7</f>
        <v>11208579</v>
      </c>
      <c r="S2" s="18">
        <f>'Formato 7 c)'!E7</f>
        <v>10595490.18</v>
      </c>
      <c r="T2" s="18">
        <f>'Formato 7 c)'!F7</f>
        <v>10971352.130000001</v>
      </c>
      <c r="U2" s="18">
        <f>'Formato 7 c)'!G7</f>
        <v>8942954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 t="e">
        <f>'Formato 7 c)'!#REF!</f>
        <v>#REF!</v>
      </c>
      <c r="Q6" s="18">
        <f>'Formato 7 c)'!B11</f>
        <v>507409</v>
      </c>
      <c r="R6" s="18">
        <f>'Formato 7 c)'!C11</f>
        <v>723138</v>
      </c>
      <c r="S6" s="18">
        <f>'Formato 7 c)'!D11</f>
        <v>658964</v>
      </c>
      <c r="T6" s="18">
        <f>'Formato 7 c)'!E11</f>
        <v>0</v>
      </c>
      <c r="U6" s="18">
        <f>'Formato 7 c)'!F11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 t="e">
        <f>'Formato 7 c)'!#REF!</f>
        <v>#REF!</v>
      </c>
      <c r="Q7" s="18">
        <f>'Formato 7 c)'!B12</f>
        <v>0</v>
      </c>
      <c r="R7" s="18">
        <f>'Formato 7 c)'!C12</f>
        <v>0</v>
      </c>
      <c r="S7" s="18">
        <f>'Formato 7 c)'!D12</f>
        <v>0</v>
      </c>
      <c r="T7" s="18">
        <f>'Formato 7 c)'!E12</f>
        <v>0</v>
      </c>
      <c r="U7" s="18">
        <f>'Formato 7 c)'!F12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 t="e">
        <f>'Formato 7 c)'!#REF!</f>
        <v>#REF!</v>
      </c>
      <c r="Q8" s="18">
        <f>'Formato 7 c)'!B13</f>
        <v>0</v>
      </c>
      <c r="R8" s="18">
        <f>'Formato 7 c)'!C13</f>
        <v>0</v>
      </c>
      <c r="S8" s="18">
        <f>'Formato 7 c)'!D13</f>
        <v>0</v>
      </c>
      <c r="T8" s="18">
        <f>'Formato 7 c)'!E13</f>
        <v>0</v>
      </c>
      <c r="U8" s="18">
        <f>'Formato 7 c)'!F13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 t="e">
        <f>'Formato 7 c)'!#REF!</f>
        <v>#REF!</v>
      </c>
      <c r="Q9" s="18">
        <f>'Formato 7 c)'!B14</f>
        <v>0</v>
      </c>
      <c r="R9" s="18">
        <f>'Formato 7 c)'!C14</f>
        <v>107000</v>
      </c>
      <c r="S9" s="18">
        <f>'Formato 7 c)'!D14</f>
        <v>237391</v>
      </c>
      <c r="T9" s="18">
        <f>'Formato 7 c)'!E14</f>
        <v>706550.5</v>
      </c>
      <c r="U9" s="18">
        <f>'Formato 7 c)'!F14</f>
        <v>681455.13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 t="e">
        <f>'Formato 7 c)'!#REF!</f>
        <v>#REF!</v>
      </c>
      <c r="Q10" s="18">
        <f>'Formato 7 c)'!B15</f>
        <v>0</v>
      </c>
      <c r="R10" s="18">
        <f>'Formato 7 c)'!C15</f>
        <v>0</v>
      </c>
      <c r="S10" s="18">
        <f>'Formato 7 c)'!D15</f>
        <v>0</v>
      </c>
      <c r="T10" s="18">
        <f>'Formato 7 c)'!E15</f>
        <v>173000</v>
      </c>
      <c r="U10" s="18">
        <f>'Formato 7 c)'!F15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 t="e">
        <f>'Formato 7 c)'!#REF!</f>
        <v>#REF!</v>
      </c>
      <c r="Q11" s="18">
        <f>'Formato 7 c)'!B16</f>
        <v>0</v>
      </c>
      <c r="R11" s="18">
        <f>'Formato 7 c)'!C16</f>
        <v>0</v>
      </c>
      <c r="S11" s="18">
        <f>'Formato 7 c)'!D16</f>
        <v>0</v>
      </c>
      <c r="T11" s="18">
        <f>'Formato 7 c)'!E16</f>
        <v>0</v>
      </c>
      <c r="U11" s="18">
        <f>'Formato 7 c)'!F16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 t="e">
        <f>'Formato 7 c)'!#REF!</f>
        <v>#REF!</v>
      </c>
      <c r="Q12" s="18">
        <f>'Formato 7 c)'!B17</f>
        <v>8291726</v>
      </c>
      <c r="R12" s="18">
        <f>'Formato 7 c)'!C17</f>
        <v>9079950.7799999993</v>
      </c>
      <c r="S12" s="18">
        <f>'Formato 7 c)'!D17</f>
        <v>10312224</v>
      </c>
      <c r="T12" s="18">
        <f>'Formato 7 c)'!E17</f>
        <v>9715939.6799999997</v>
      </c>
      <c r="U12" s="18">
        <f>'Formato 7 c)'!F17</f>
        <v>10021897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 t="e">
        <f>'Formato 7 c)'!#REF!</f>
        <v>#REF!</v>
      </c>
      <c r="Q13" s="18">
        <f>'Formato 7 c)'!B18</f>
        <v>0</v>
      </c>
      <c r="R13" s="18">
        <f>'Formato 7 c)'!C18</f>
        <v>0</v>
      </c>
      <c r="S13" s="18">
        <f>'Formato 7 c)'!D18</f>
        <v>0</v>
      </c>
      <c r="T13" s="18">
        <f>'Formato 7 c)'!E18</f>
        <v>0</v>
      </c>
      <c r="U13" s="18">
        <f>'Formato 7 c)'!F18</f>
        <v>268000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8799135</v>
      </c>
      <c r="Q23" s="18">
        <f>'Formato 7 c)'!C31</f>
        <v>9910088.7799999993</v>
      </c>
      <c r="R23" s="18">
        <f>'Formato 7 c)'!D31</f>
        <v>11208579</v>
      </c>
      <c r="S23" s="18">
        <f>'Formato 7 c)'!E31</f>
        <v>10595490.18</v>
      </c>
      <c r="T23" s="18">
        <f>'Formato 7 c)'!F31</f>
        <v>10971352.130000001</v>
      </c>
      <c r="U23" s="18">
        <f>'Formato 7 c)'!G31</f>
        <v>8942954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4" zoomScale="90" zoomScaleNormal="90" workbookViewId="0">
      <selection activeCell="E5" sqref="E5:E6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490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491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4" t="s">
        <v>3142</v>
      </c>
      <c r="B5" s="200" t="str">
        <f>ANIO5R</f>
        <v>2015 ¹ (c)</v>
      </c>
      <c r="C5" s="200" t="str">
        <f>ANIO4R</f>
        <v>2016 ¹ (c)</v>
      </c>
      <c r="D5" s="200" t="str">
        <f>ANIO3R</f>
        <v>2017 ¹ (c)</v>
      </c>
      <c r="E5" s="200" t="str">
        <f>ANIO2R</f>
        <v>2018 ¹ (c)</v>
      </c>
      <c r="F5" s="200" t="str">
        <f>ANIO1R</f>
        <v>2019 ¹ (c)</v>
      </c>
      <c r="G5" s="51">
        <f>ANIO_INFORME</f>
        <v>2020</v>
      </c>
    </row>
    <row r="6" spans="1:7" ht="32.1" customHeight="1" x14ac:dyDescent="0.25">
      <c r="A6" s="205"/>
      <c r="B6" s="201"/>
      <c r="C6" s="201"/>
      <c r="D6" s="201"/>
      <c r="E6" s="201"/>
      <c r="F6" s="201"/>
      <c r="G6" s="88" t="s">
        <v>3295</v>
      </c>
    </row>
    <row r="7" spans="1:7" ht="14.25" x14ac:dyDescent="0.45">
      <c r="A7" s="52" t="s">
        <v>492</v>
      </c>
      <c r="B7" s="59">
        <f>SUM(B8:B16)</f>
        <v>8820161.75</v>
      </c>
      <c r="C7" s="59">
        <f t="shared" ref="C7:G7" si="0">SUM(C8:C16)</f>
        <v>9874763.1699999999</v>
      </c>
      <c r="D7" s="59">
        <f t="shared" si="0"/>
        <v>10695402</v>
      </c>
      <c r="E7" s="59">
        <f t="shared" si="0"/>
        <v>10696349.270000001</v>
      </c>
      <c r="F7" s="59">
        <f t="shared" si="0"/>
        <v>10933009.02</v>
      </c>
      <c r="G7" s="59">
        <f t="shared" si="0"/>
        <v>8942954</v>
      </c>
    </row>
    <row r="8" spans="1:7" x14ac:dyDescent="0.25">
      <c r="A8" s="53" t="s">
        <v>454</v>
      </c>
      <c r="B8" s="60">
        <v>5034304.9800000004</v>
      </c>
      <c r="C8" s="60">
        <v>5824226.6600000001</v>
      </c>
      <c r="D8" s="60">
        <v>5933958</v>
      </c>
      <c r="E8" s="60">
        <v>6214506.0099999998</v>
      </c>
      <c r="F8" s="60">
        <v>6197150.1799999997</v>
      </c>
      <c r="G8" s="24">
        <v>5047027</v>
      </c>
    </row>
    <row r="9" spans="1:7" x14ac:dyDescent="0.25">
      <c r="A9" s="53" t="s">
        <v>455</v>
      </c>
      <c r="B9" s="60">
        <v>1284653.82</v>
      </c>
      <c r="C9" s="60">
        <v>836839.34</v>
      </c>
      <c r="D9" s="60">
        <v>955355</v>
      </c>
      <c r="E9" s="60">
        <v>838343.21</v>
      </c>
      <c r="F9" s="60">
        <v>632212.9</v>
      </c>
      <c r="G9" s="24">
        <v>505924</v>
      </c>
    </row>
    <row r="10" spans="1:7" x14ac:dyDescent="0.25">
      <c r="A10" s="53" t="s">
        <v>456</v>
      </c>
      <c r="B10" s="60">
        <v>1292819.31</v>
      </c>
      <c r="C10" s="60">
        <v>1443278.42</v>
      </c>
      <c r="D10" s="60">
        <v>1429523</v>
      </c>
      <c r="E10" s="60">
        <v>1687674.83</v>
      </c>
      <c r="F10" s="60">
        <v>2049626.1</v>
      </c>
      <c r="G10" s="24">
        <v>1864370</v>
      </c>
    </row>
    <row r="11" spans="1:7" x14ac:dyDescent="0.25">
      <c r="A11" s="53" t="s">
        <v>457</v>
      </c>
      <c r="B11" s="60">
        <v>1151938.6000000001</v>
      </c>
      <c r="C11" s="60">
        <v>1455667.07</v>
      </c>
      <c r="D11" s="60">
        <v>2301835</v>
      </c>
      <c r="E11" s="60">
        <v>1814695.91</v>
      </c>
      <c r="F11" s="60">
        <v>1944377.33</v>
      </c>
      <c r="G11" s="24">
        <v>1384134</v>
      </c>
    </row>
    <row r="12" spans="1:7" x14ac:dyDescent="0.25">
      <c r="A12" s="53" t="s">
        <v>458</v>
      </c>
      <c r="B12" s="60">
        <v>56445.04</v>
      </c>
      <c r="C12" s="60">
        <v>314751.68</v>
      </c>
      <c r="D12" s="60">
        <v>74731</v>
      </c>
      <c r="E12" s="60">
        <v>141129.31</v>
      </c>
      <c r="F12" s="60">
        <v>109642.51</v>
      </c>
      <c r="G12" s="24">
        <v>141499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8820161.75</v>
      </c>
      <c r="C29" s="60">
        <f t="shared" ref="C29:G29" si="2">C7+C18</f>
        <v>9874763.1699999999</v>
      </c>
      <c r="D29" s="60">
        <f t="shared" si="2"/>
        <v>10695402</v>
      </c>
      <c r="E29" s="60">
        <f t="shared" si="2"/>
        <v>10696349.270000001</v>
      </c>
      <c r="F29" s="60">
        <f t="shared" si="2"/>
        <v>10933009.02</v>
      </c>
      <c r="G29" s="60">
        <f t="shared" si="2"/>
        <v>8942954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199" t="s">
        <v>3292</v>
      </c>
      <c r="B32" s="199"/>
      <c r="C32" s="199"/>
      <c r="D32" s="199"/>
      <c r="E32" s="199"/>
      <c r="F32" s="199"/>
      <c r="G32" s="199"/>
    </row>
    <row r="33" spans="1:7" x14ac:dyDescent="0.25">
      <c r="A33" s="199" t="s">
        <v>3293</v>
      </c>
      <c r="B33" s="199"/>
      <c r="C33" s="199"/>
      <c r="D33" s="199"/>
      <c r="E33" s="199"/>
      <c r="F33" s="199"/>
      <c r="G33" s="19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8:F12 B7:G7 B13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8820161.75</v>
      </c>
      <c r="Q2" s="18">
        <f>'Formato 7 d)'!C7</f>
        <v>9874763.1699999999</v>
      </c>
      <c r="R2" s="18">
        <f>'Formato 7 d)'!D7</f>
        <v>10695402</v>
      </c>
      <c r="S2" s="18">
        <f>'Formato 7 d)'!E7</f>
        <v>10696349.270000001</v>
      </c>
      <c r="T2" s="18">
        <f>'Formato 7 d)'!F7</f>
        <v>10933009.02</v>
      </c>
      <c r="U2" s="18">
        <f>'Formato 7 d)'!G7</f>
        <v>8942954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 t="e">
        <f>'Formato 7 d)'!#REF!</f>
        <v>#REF!</v>
      </c>
      <c r="Q3" s="18">
        <f>'Formato 7 d)'!B8</f>
        <v>5034304.9800000004</v>
      </c>
      <c r="R3" s="18">
        <f>'Formato 7 d)'!C8</f>
        <v>5824226.6600000001</v>
      </c>
      <c r="S3" s="18">
        <f>'Formato 7 d)'!D8</f>
        <v>5933958</v>
      </c>
      <c r="T3" s="18">
        <f>'Formato 7 d)'!E8</f>
        <v>6214506.0099999998</v>
      </c>
      <c r="U3" s="18">
        <f>'Formato 7 d)'!F8</f>
        <v>6197150.1799999997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 t="e">
        <f>'Formato 7 d)'!#REF!</f>
        <v>#REF!</v>
      </c>
      <c r="Q4" s="18">
        <f>'Formato 7 d)'!B9</f>
        <v>1284653.82</v>
      </c>
      <c r="R4" s="18">
        <f>'Formato 7 d)'!C9</f>
        <v>836839.34</v>
      </c>
      <c r="S4" s="18">
        <f>'Formato 7 d)'!D9</f>
        <v>955355</v>
      </c>
      <c r="T4" s="18">
        <f>'Formato 7 d)'!E9</f>
        <v>838343.21</v>
      </c>
      <c r="U4" s="18">
        <f>'Formato 7 d)'!F9</f>
        <v>632212.9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 t="e">
        <f>'Formato 7 d)'!#REF!</f>
        <v>#REF!</v>
      </c>
      <c r="Q5" s="18">
        <f>'Formato 7 d)'!B10</f>
        <v>1292819.31</v>
      </c>
      <c r="R5" s="18">
        <f>'Formato 7 d)'!C10</f>
        <v>1443278.42</v>
      </c>
      <c r="S5" s="18">
        <f>'Formato 7 d)'!D10</f>
        <v>1429523</v>
      </c>
      <c r="T5" s="18">
        <f>'Formato 7 d)'!E10</f>
        <v>1687674.83</v>
      </c>
      <c r="U5" s="18">
        <f>'Formato 7 d)'!F10</f>
        <v>2049626.1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 t="e">
        <f>'Formato 7 d)'!#REF!</f>
        <v>#REF!</v>
      </c>
      <c r="Q6" s="18">
        <f>'Formato 7 d)'!B11</f>
        <v>1151938.6000000001</v>
      </c>
      <c r="R6" s="18">
        <f>'Formato 7 d)'!C11</f>
        <v>1455667.07</v>
      </c>
      <c r="S6" s="18">
        <f>'Formato 7 d)'!D11</f>
        <v>2301835</v>
      </c>
      <c r="T6" s="18">
        <f>'Formato 7 d)'!E11</f>
        <v>1814695.91</v>
      </c>
      <c r="U6" s="18">
        <f>'Formato 7 d)'!F11</f>
        <v>1944377.33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 t="e">
        <f>'Formato 7 d)'!#REF!</f>
        <v>#REF!</v>
      </c>
      <c r="Q7" s="18">
        <f>'Formato 7 d)'!B12</f>
        <v>56445.04</v>
      </c>
      <c r="R7" s="18">
        <f>'Formato 7 d)'!C12</f>
        <v>314751.68</v>
      </c>
      <c r="S7" s="18">
        <f>'Formato 7 d)'!D12</f>
        <v>74731</v>
      </c>
      <c r="T7" s="18">
        <f>'Formato 7 d)'!E12</f>
        <v>141129.31</v>
      </c>
      <c r="U7" s="18">
        <f>'Formato 7 d)'!F12</f>
        <v>109642.51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8820161.75</v>
      </c>
      <c r="Q22" s="18">
        <f>'Formato 7 d)'!C29</f>
        <v>9874763.1699999999</v>
      </c>
      <c r="R22" s="18">
        <f>'Formato 7 d)'!D29</f>
        <v>10695402</v>
      </c>
      <c r="S22" s="18">
        <f>'Formato 7 d)'!E29</f>
        <v>10696349.270000001</v>
      </c>
      <c r="T22" s="18">
        <f>'Formato 7 d)'!F29</f>
        <v>10933009.02</v>
      </c>
      <c r="U22" s="18">
        <f>'Formato 7 d)'!G29</f>
        <v>8942954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28" zoomScale="90" zoomScaleNormal="90" workbookViewId="0">
      <selection activeCell="A10" sqref="A10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9" t="s">
        <v>495</v>
      </c>
      <c r="B1" s="179"/>
      <c r="C1" s="179"/>
      <c r="D1" s="179"/>
      <c r="E1" s="179"/>
      <c r="F1" s="179"/>
      <c r="G1" s="111"/>
    </row>
    <row r="2" spans="1:7" ht="14.25" x14ac:dyDescent="0.45">
      <c r="A2" s="167" t="str">
        <f>ENTE_PUBLICO</f>
        <v>COMISION MUNICIPAL DEL DEPORTE DEL MUNICIPIO DE SAN MIGUEL DE ALLENDE, Gobierno del Estado de Guanajuato</v>
      </c>
      <c r="B2" s="168"/>
      <c r="C2" s="168"/>
      <c r="D2" s="168"/>
      <c r="E2" s="168"/>
      <c r="F2" s="169"/>
    </row>
    <row r="3" spans="1:7" ht="14.25" x14ac:dyDescent="0.45">
      <c r="A3" s="176" t="s">
        <v>496</v>
      </c>
      <c r="B3" s="177"/>
      <c r="C3" s="177"/>
      <c r="D3" s="177"/>
      <c r="E3" s="177"/>
      <c r="F3" s="178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8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9" t="s">
        <v>545</v>
      </c>
      <c r="B1" s="179"/>
      <c r="C1" s="179"/>
      <c r="D1" s="179"/>
      <c r="E1" s="179"/>
      <c r="F1" s="179"/>
    </row>
    <row r="2" spans="1:6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9"/>
    </row>
    <row r="3" spans="1:6" x14ac:dyDescent="0.25">
      <c r="A3" s="170" t="s">
        <v>117</v>
      </c>
      <c r="B3" s="171"/>
      <c r="C3" s="171"/>
      <c r="D3" s="171"/>
      <c r="E3" s="171"/>
      <c r="F3" s="172"/>
    </row>
    <row r="4" spans="1:6" ht="14.25" x14ac:dyDescent="0.45">
      <c r="A4" s="173" t="str">
        <f>PERIODO_INFORME</f>
        <v>Al 31 de diciembre de 2019 y al 30 de septiembre de 2020 (b)</v>
      </c>
      <c r="B4" s="174"/>
      <c r="C4" s="174"/>
      <c r="D4" s="174"/>
      <c r="E4" s="174"/>
      <c r="F4" s="175"/>
    </row>
    <row r="5" spans="1:6" ht="14.25" x14ac:dyDescent="0.45">
      <c r="A5" s="176" t="s">
        <v>118</v>
      </c>
      <c r="B5" s="177"/>
      <c r="C5" s="177"/>
      <c r="D5" s="177"/>
      <c r="E5" s="177"/>
      <c r="F5" s="178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1861544.4</v>
      </c>
      <c r="C9" s="60">
        <f>SUM(C10:C16)</f>
        <v>0</v>
      </c>
      <c r="D9" s="100" t="s">
        <v>54</v>
      </c>
      <c r="E9" s="60">
        <f>SUM(E10:E18)</f>
        <v>127478.8</v>
      </c>
      <c r="F9" s="60">
        <f>SUM(F10:F18)</f>
        <v>0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>
        <v>0</v>
      </c>
    </row>
    <row r="11" spans="1:6" x14ac:dyDescent="0.25">
      <c r="A11" s="96" t="s">
        <v>5</v>
      </c>
      <c r="B11" s="162">
        <v>1861544.4</v>
      </c>
      <c r="C11" s="160">
        <v>0</v>
      </c>
      <c r="D11" s="101" t="s">
        <v>56</v>
      </c>
      <c r="E11" s="160">
        <v>22322.799999999999</v>
      </c>
      <c r="F11" s="160">
        <v>0</v>
      </c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customHeight="1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60">
        <v>105156</v>
      </c>
      <c r="F16" s="160">
        <v>0</v>
      </c>
    </row>
    <row r="17" spans="1:6" x14ac:dyDescent="0.25">
      <c r="A17" s="95" t="s">
        <v>11</v>
      </c>
      <c r="B17" s="60">
        <f>SUM(B18:B24)</f>
        <v>145609.95000000001</v>
      </c>
      <c r="C17" s="60">
        <f>SUM(C18:C24)</f>
        <v>0</v>
      </c>
      <c r="D17" s="101" t="s">
        <v>62</v>
      </c>
      <c r="E17" s="60"/>
      <c r="F17" s="60"/>
    </row>
    <row r="18" spans="1:6" ht="14.25" customHeight="1" x14ac:dyDescent="0.25">
      <c r="A18" s="97" t="s">
        <v>12</v>
      </c>
      <c r="B18" s="60"/>
      <c r="C18" s="60"/>
      <c r="D18" s="101" t="s">
        <v>63</v>
      </c>
      <c r="E18" s="160">
        <v>0</v>
      </c>
      <c r="F18" s="160">
        <v>0</v>
      </c>
    </row>
    <row r="19" spans="1:6" ht="14.25" customHeight="1" x14ac:dyDescent="0.2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60">
        <v>128790.24</v>
      </c>
      <c r="C20" s="60">
        <v>0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991.39</v>
      </c>
      <c r="C21" s="60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60"/>
      <c r="C22" s="160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60">
        <v>15828.32</v>
      </c>
      <c r="C24" s="160">
        <v>0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30450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160">
        <v>30450</v>
      </c>
      <c r="C26" s="160">
        <v>0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2037604.3499999999</v>
      </c>
      <c r="C47" s="61">
        <f>C9+C17+C25+C31+C38+C41</f>
        <v>0</v>
      </c>
      <c r="D47" s="99" t="s">
        <v>91</v>
      </c>
      <c r="E47" s="61">
        <f>E9+E19+E23+E26+E27+E31+E38+E42</f>
        <v>127478.8</v>
      </c>
      <c r="F47" s="61">
        <f>F9+F19+F23+F26+F27+F31+F38+F42</f>
        <v>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60">
        <v>175572.96</v>
      </c>
      <c r="C52" s="160">
        <v>0</v>
      </c>
      <c r="D52" s="100" t="s">
        <v>95</v>
      </c>
      <c r="E52" s="60"/>
      <c r="F52" s="60"/>
    </row>
    <row r="53" spans="1:6" x14ac:dyDescent="0.25">
      <c r="A53" s="95" t="s">
        <v>44</v>
      </c>
      <c r="B53" s="160">
        <v>2503317.86</v>
      </c>
      <c r="C53" s="160">
        <v>0</v>
      </c>
      <c r="D53" s="100" t="s">
        <v>96</v>
      </c>
      <c r="E53" s="60"/>
      <c r="F53" s="60"/>
    </row>
    <row r="54" spans="1:6" x14ac:dyDescent="0.25">
      <c r="A54" s="95" t="s">
        <v>45</v>
      </c>
      <c r="B54" s="160">
        <v>48754.8</v>
      </c>
      <c r="C54" s="160">
        <v>0</v>
      </c>
      <c r="D54" s="100" t="s">
        <v>97</v>
      </c>
      <c r="E54" s="60"/>
      <c r="F54" s="60"/>
    </row>
    <row r="55" spans="1:6" x14ac:dyDescent="0.25">
      <c r="A55" s="95" t="s">
        <v>46</v>
      </c>
      <c r="B55" s="160">
        <v>-434511.22</v>
      </c>
      <c r="C55" s="160">
        <v>0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127478.8</v>
      </c>
      <c r="F59" s="61">
        <f>F47+F57</f>
        <v>0</v>
      </c>
    </row>
    <row r="60" spans="1:6" x14ac:dyDescent="0.25">
      <c r="A60" s="55" t="s">
        <v>50</v>
      </c>
      <c r="B60" s="61">
        <f>SUM(B50:B58)</f>
        <v>2293134.3999999994</v>
      </c>
      <c r="C60" s="61">
        <f>SUM(C50:C58)</f>
        <v>0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4330738.7499999991</v>
      </c>
      <c r="C62" s="61">
        <f>SUM(C47+C60)</f>
        <v>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2432995.8199999998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2432995.8199999998</v>
      </c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1770264.13</v>
      </c>
      <c r="F68" s="77">
        <f>SUM(F69:F73)</f>
        <v>0</v>
      </c>
    </row>
    <row r="69" spans="1:6" x14ac:dyDescent="0.25">
      <c r="A69" s="12"/>
      <c r="B69" s="54"/>
      <c r="C69" s="54"/>
      <c r="D69" s="103" t="s">
        <v>107</v>
      </c>
      <c r="E69" s="161">
        <v>1770264.13</v>
      </c>
      <c r="F69" s="161">
        <v>0</v>
      </c>
    </row>
    <row r="70" spans="1:6" x14ac:dyDescent="0.25">
      <c r="A70" s="12"/>
      <c r="B70" s="54"/>
      <c r="C70" s="54"/>
      <c r="D70" s="103" t="s">
        <v>108</v>
      </c>
      <c r="E70" s="161">
        <v>0</v>
      </c>
      <c r="F70" s="161">
        <v>0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/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/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4203259.9499999993</v>
      </c>
      <c r="F79" s="61">
        <f>F63+F68+F75</f>
        <v>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4330738.7499999991</v>
      </c>
      <c r="F81" s="61">
        <f>F59+F79</f>
        <v>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1861544.4</v>
      </c>
      <c r="Q4" s="18">
        <f>'Formato 1'!C9</f>
        <v>0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1861544.4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145609.95000000001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128790.24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991.39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15828.32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30450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30450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2037604.3499999999</v>
      </c>
      <c r="Q42" s="18">
        <f>'Formato 1'!C47</f>
        <v>0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175572.96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2503317.86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48754.8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-434511.22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2293134.3999999994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4330738.7499999991</v>
      </c>
      <c r="Q54">
        <f>'Formato 1'!C62</f>
        <v>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127478.8</v>
      </c>
      <c r="Q57">
        <f>'Formato 1'!F9</f>
        <v>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22322.799999999999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105156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127478.8</v>
      </c>
      <c r="Q95">
        <f>'Formato 1'!F47</f>
        <v>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127478.8</v>
      </c>
      <c r="Q104">
        <f>'Formato 1'!F59</f>
        <v>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2432995.8199999998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2432995.8199999998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1770264.13</v>
      </c>
      <c r="Q110">
        <f>'Formato 1'!F68</f>
        <v>0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1770264.13</v>
      </c>
      <c r="Q111">
        <f>'Formato 1'!F69</f>
        <v>0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0</v>
      </c>
      <c r="Q112">
        <f>'Formato 1'!F70</f>
        <v>0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4203259.9499999993</v>
      </c>
      <c r="Q119">
        <f>'Formato 1'!F79</f>
        <v>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4330738.7499999991</v>
      </c>
      <c r="Q120">
        <f>'Formato 1'!F81</f>
        <v>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3" zoomScale="90" zoomScaleNormal="90" workbookViewId="0">
      <selection activeCell="B44" sqref="B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1" t="s">
        <v>544</v>
      </c>
      <c r="B1" s="181"/>
      <c r="C1" s="181"/>
      <c r="D1" s="181"/>
      <c r="E1" s="181"/>
      <c r="F1" s="181"/>
      <c r="G1" s="181"/>
      <c r="H1" s="181"/>
    </row>
    <row r="2" spans="1:9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8"/>
      <c r="G2" s="168"/>
      <c r="H2" s="169"/>
    </row>
    <row r="3" spans="1:9" x14ac:dyDescent="0.25">
      <c r="A3" s="170" t="s">
        <v>120</v>
      </c>
      <c r="B3" s="171"/>
      <c r="C3" s="171"/>
      <c r="D3" s="171"/>
      <c r="E3" s="171"/>
      <c r="F3" s="171"/>
      <c r="G3" s="171"/>
      <c r="H3" s="172"/>
    </row>
    <row r="4" spans="1:9" ht="14.25" x14ac:dyDescent="0.45">
      <c r="A4" s="173" t="str">
        <f>PERIODO_INFORME</f>
        <v>Al 31 de diciembre de 2019 y al 30 de septiembre de 2020 (b)</v>
      </c>
      <c r="B4" s="174"/>
      <c r="C4" s="174"/>
      <c r="D4" s="174"/>
      <c r="E4" s="174"/>
      <c r="F4" s="174"/>
      <c r="G4" s="174"/>
      <c r="H4" s="175"/>
    </row>
    <row r="5" spans="1:9" ht="14.25" x14ac:dyDescent="0.45">
      <c r="A5" s="176" t="s">
        <v>118</v>
      </c>
      <c r="B5" s="177"/>
      <c r="C5" s="177"/>
      <c r="D5" s="177"/>
      <c r="E5" s="177"/>
      <c r="F5" s="177"/>
      <c r="G5" s="177"/>
      <c r="H5" s="178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0" t="s">
        <v>3300</v>
      </c>
      <c r="B33" s="180"/>
      <c r="C33" s="180"/>
      <c r="D33" s="180"/>
      <c r="E33" s="180"/>
      <c r="F33" s="180"/>
      <c r="G33" s="180"/>
      <c r="H33" s="180"/>
    </row>
    <row r="34" spans="1:8" ht="12" customHeight="1" x14ac:dyDescent="0.25">
      <c r="A34" s="180"/>
      <c r="B34" s="180"/>
      <c r="C34" s="180"/>
      <c r="D34" s="180"/>
      <c r="E34" s="180"/>
      <c r="F34" s="180"/>
      <c r="G34" s="180"/>
      <c r="H34" s="180"/>
    </row>
    <row r="35" spans="1:8" ht="12" customHeight="1" x14ac:dyDescent="0.25">
      <c r="A35" s="180"/>
      <c r="B35" s="180"/>
      <c r="C35" s="180"/>
      <c r="D35" s="180"/>
      <c r="E35" s="180"/>
      <c r="F35" s="180"/>
      <c r="G35" s="180"/>
      <c r="H35" s="180"/>
    </row>
    <row r="36" spans="1:8" ht="12" customHeight="1" x14ac:dyDescent="0.25">
      <c r="A36" s="180"/>
      <c r="B36" s="180"/>
      <c r="C36" s="180"/>
      <c r="D36" s="180"/>
      <c r="E36" s="180"/>
      <c r="F36" s="180"/>
      <c r="G36" s="180"/>
      <c r="H36" s="180"/>
    </row>
    <row r="37" spans="1:8" ht="12" customHeight="1" x14ac:dyDescent="0.25">
      <c r="A37" s="180"/>
      <c r="B37" s="180"/>
      <c r="C37" s="180"/>
      <c r="D37" s="180"/>
      <c r="E37" s="180"/>
      <c r="F37" s="180"/>
      <c r="G37" s="180"/>
      <c r="H37" s="18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9" t="s">
        <v>543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11"/>
    </row>
    <row r="2" spans="1:12" ht="14.25" x14ac:dyDescent="0.45">
      <c r="A2" s="167" t="str">
        <f>ENTE_PUBLICO_A</f>
        <v>COMISION MUNICIPAL DEL DEPORTE DEL MUNICIPIO DE SAN MIGUEL DE ALLENDE, Gobierno del Estado de Guanajuato (a)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2" x14ac:dyDescent="0.25">
      <c r="A3" s="170" t="s">
        <v>146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2" ht="14.25" x14ac:dyDescent="0.45">
      <c r="A4" s="173" t="str">
        <f>TRIMESTRE</f>
        <v>Del 1 de enero al 30 de septiembre de 2020 (b)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2" ht="14.25" x14ac:dyDescent="0.45">
      <c r="A5" s="170" t="s">
        <v>118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2020 (k)</v>
      </c>
      <c r="J6" s="131" t="str">
        <f>MONTO2</f>
        <v>Monto pagado de la inversión actualizado al 30 de septiembre de 2020 (l)</v>
      </c>
      <c r="K6" s="131" t="str">
        <f>SALDO_PENDIENTE</f>
        <v>Saldo pendiente por pagar de la inversión al 30 de septiembre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</cp:lastModifiedBy>
  <cp:lastPrinted>2017-02-04T00:56:20Z</cp:lastPrinted>
  <dcterms:created xsi:type="dcterms:W3CDTF">2017-01-19T17:59:06Z</dcterms:created>
  <dcterms:modified xsi:type="dcterms:W3CDTF">2020-10-26T14:46:57Z</dcterms:modified>
</cp:coreProperties>
</file>